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1"/>
  </bookViews>
  <sheets>
    <sheet name="13.05.2016." sheetId="1" r:id="rId1"/>
    <sheet name="10.05.2017." sheetId="2" r:id="rId2"/>
    <sheet name="Lapa2" sheetId="3" r:id="rId3"/>
    <sheet name="Lapa3" sheetId="4" r:id="rId4"/>
  </sheets>
  <definedNames/>
  <calcPr fullCalcOnLoad="1"/>
</workbook>
</file>

<file path=xl/sharedStrings.xml><?xml version="1.0" encoding="utf-8"?>
<sst xmlns="http://schemas.openxmlformats.org/spreadsheetml/2006/main" count="273" uniqueCount="119">
  <si>
    <t>Nr.p.k.</t>
  </si>
  <si>
    <t>Iestādes nosaukums</t>
  </si>
  <si>
    <t>Adrese</t>
  </si>
  <si>
    <t>Celtnes nosaukums</t>
  </si>
  <si>
    <t>Ekspluatācijas uzsākšanas gads</t>
  </si>
  <si>
    <t>Renovācijas gads</t>
  </si>
  <si>
    <t>Stāvu skaits (virszemes)</t>
  </si>
  <si>
    <t>Stāvu skaits (pazemes)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</si>
  <si>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</si>
  <si>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Kopā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</si>
  <si>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</si>
  <si>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</si>
  <si>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kopā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</si>
  <si>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</si>
  <si>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Apdrošināmo objektu saraksts</t>
  </si>
  <si>
    <t>Apdrošināšanas prēmija EUR, bez PVN</t>
  </si>
  <si>
    <t>Saskaņā ar iepirkuma Tehniskajā specifikācijā noteiktajām prasībām, piedāvājam nodrošināt nekustamā īpašuma apdrošināšanas pakalpojumus sekojošiem objektiem:</t>
  </si>
  <si>
    <t>Parakstot Tehnisko piedāvājumu apliecinām, ka līguma slēgšanas tiesību piešķiršanas gadījumā pildīsim visus iepirkuma Tehniskā specifikācijā izvirzītās prasības.</t>
  </si>
  <si>
    <t>_____________________________________________________</t>
  </si>
  <si>
    <t>Paraksts</t>
  </si>
  <si>
    <t>___________________________________________ ___________________________</t>
  </si>
  <si>
    <t>Vārds, uzvārds</t>
  </si>
  <si>
    <t>_________________________________________ ______________________________</t>
  </si>
  <si>
    <t>Amats, pilnvarojums</t>
  </si>
  <si>
    <t>Tautas iela 11, Daugavpils</t>
  </si>
  <si>
    <t>Daugavpils  pilsētas  izglītības iestādes</t>
  </si>
  <si>
    <t>Izglītības iestādes kopā:</t>
  </si>
  <si>
    <t xml:space="preserve">Ieguldījumi Eiropas Savienības finansējuma ietvaros  EUR </t>
  </si>
  <si>
    <t>Zibens aizsardzība</t>
  </si>
  <si>
    <t>Videonovērošana</t>
  </si>
  <si>
    <t>5.</t>
  </si>
  <si>
    <t>6.</t>
  </si>
  <si>
    <t>vispārceltniecības darbi</t>
  </si>
  <si>
    <t>siltummezgls</t>
  </si>
  <si>
    <t>apkure</t>
  </si>
  <si>
    <t>ventilācija</t>
  </si>
  <si>
    <t>ūdensapgāde</t>
  </si>
  <si>
    <t>ugunsdrošības signalizācijas sistāma</t>
  </si>
  <si>
    <t>ugunsgrēka izziņošanas sistēma</t>
  </si>
  <si>
    <t>elektrodarbi</t>
  </si>
  <si>
    <t>Daugavpils J.Raiņa 6.vidusskola</t>
  </si>
  <si>
    <t>Komunālā iela 2, Daugavpils</t>
  </si>
  <si>
    <t>Daugavpils Krievu licejs</t>
  </si>
  <si>
    <t>Tautas iela 59, Daugavpils</t>
  </si>
  <si>
    <t>Jumta un fasādes renovācija, ārējā apgaismojuma renovācija, teritorijas labiekārtošana</t>
  </si>
  <si>
    <t xml:space="preserve">Daugavpils 16.vidusskola </t>
  </si>
  <si>
    <t>Aveņu  iela 40, Daugavpils</t>
  </si>
  <si>
    <t>Daugavpils 1.speciālā pamatskola</t>
  </si>
  <si>
    <t>18.Novembra iela 197V, Daugavpils</t>
  </si>
  <si>
    <t>Daugavpils 10.vidusskola ( sporta laukuma teritorija)</t>
  </si>
  <si>
    <t>Daugavpils Ruģeļu pamatskola</t>
  </si>
  <si>
    <t>Gaismas iela 9, Daugavpils</t>
  </si>
  <si>
    <t>Daugavpils logopēdiskā internātpamatskola</t>
  </si>
  <si>
    <t>Abavas iela 1 un Vaiņodes iela 4, Daugavpilī</t>
  </si>
  <si>
    <t>Daugavpils Centra ģimnāzija</t>
  </si>
  <si>
    <t>Kandavas ielā 17, Daugavpils</t>
  </si>
  <si>
    <t>Daugavpils 11.pamatskola</t>
  </si>
  <si>
    <t>Arhitektu iela 10, Daugavpils</t>
  </si>
  <si>
    <t>9.</t>
  </si>
  <si>
    <t>7.</t>
  </si>
  <si>
    <t>8.</t>
  </si>
  <si>
    <t>10.</t>
  </si>
  <si>
    <t>11.</t>
  </si>
  <si>
    <t xml:space="preserve">Daugavpils 13.vidusskola </t>
  </si>
  <si>
    <t>Valkas iela 4 , Daugavpils</t>
  </si>
  <si>
    <t xml:space="preserve">Daugavpils 15.vidusskola </t>
  </si>
  <si>
    <t>Valkas iela 4 A, Daugavpils</t>
  </si>
  <si>
    <t>12.</t>
  </si>
  <si>
    <t>Daugavpils 12.vidusskola</t>
  </si>
  <si>
    <t>Kauņas iela 8, Daugavpils</t>
  </si>
  <si>
    <t>IEPIRKUMS
"Daugavpils pilsētas  izglītības iestāžu ēkās Eiropas Savienības finansējumna ietvaros izveidoto vērtību apdrošināšana"
identifikācijas Nr.
Tehniskais piedāvājums</t>
  </si>
  <si>
    <t>skola</t>
  </si>
  <si>
    <t>1917;1963</t>
  </si>
  <si>
    <t>sporta laukums</t>
  </si>
  <si>
    <t>1953;1958</t>
  </si>
  <si>
    <t>1940;1970</t>
  </si>
  <si>
    <t>Piedāvājums sastādīts un parakstīts 2017.gada “___”.____________</t>
  </si>
  <si>
    <t>Apdrošināt projekta ietvaros izveidotās un iegādātās vērtības  pret  zaudējumiem vai bojājumiem ugunsgrēka, vētras postījumu, plūdu vai trešo personu prettiesiskas rīcības gadījumā</t>
  </si>
  <si>
    <t>Iepriekšējās polises beigu datums</t>
  </si>
  <si>
    <t>Daugavpils 10.vidusskola</t>
  </si>
  <si>
    <t>Skola</t>
  </si>
  <si>
    <t>Daugavpils 17.vidusskola</t>
  </si>
  <si>
    <t>Valmieras iela 5, Daugavpils</t>
  </si>
  <si>
    <t>Daugavpils 3.vidusskola un Daugavpils 9.vidusskola</t>
  </si>
  <si>
    <t>Raiņa iela 30, Daugavpils</t>
  </si>
  <si>
    <t>Daugavpils Valsts Ģimnāzija</t>
  </si>
  <si>
    <t>Cietokšņa iela 33, Daugavpils</t>
  </si>
  <si>
    <t>Varšavas iela 45, Daugavpils</t>
  </si>
  <si>
    <t xml:space="preserve">Daugavpils pilsētas 4.speciālā pirmsskolas izglītības iestāde </t>
  </si>
  <si>
    <t>Podnieku iela 1, Daugavpils</t>
  </si>
  <si>
    <t>Bērnu dārzs</t>
  </si>
  <si>
    <t>Lapenes</t>
  </si>
  <si>
    <t>Daugavpils pilsēta 30.pirmsskolas izglītības iestāde</t>
  </si>
  <si>
    <t>Tukuma ielā 47, Daugavpils</t>
  </si>
  <si>
    <t>Lapenes (12)</t>
  </si>
  <si>
    <t xml:space="preserve">Daugavpils pilsētas 10.pirmsskolas izglītības iestāde </t>
  </si>
  <si>
    <t>Strādnieku ielā 56, Daugavpils</t>
  </si>
  <si>
    <t xml:space="preserve">Daugavpils 15.speciālā pirmsskolas izglītības iestāde </t>
  </si>
  <si>
    <t>Ventspils ielā 2A, Daugavpils</t>
  </si>
  <si>
    <t>Lapenes (2)</t>
  </si>
  <si>
    <t>Lapene</t>
  </si>
  <si>
    <t>16.05.2017.</t>
  </si>
  <si>
    <t>23.10.2017.</t>
  </si>
  <si>
    <t>02.11.2017.</t>
  </si>
  <si>
    <t>25.11.2017.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</si>
  <si>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</si>
  <si>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</si>
  <si>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</si>
  <si>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</si>
  <si>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</si>
  <si>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</si>
  <si>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</si>
  <si>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</si>
  <si>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</si>
  <si>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</si>
  <si>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Skola </t>
  </si>
  <si>
    <t>Parādes iela7, Daugavpils</t>
  </si>
  <si>
    <t>23.10.2017</t>
  </si>
  <si>
    <t>IEPIRKUMS
"Daugavpils pilsētas  izglītības iestāžu ēkās Eiropas Savienības finansējumna ietvaros izveidoto vērtību apdrošināšana"
identifikācijas Nr.DPIP2017/26N
Tehniskais piedāvājums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</si>
</sst>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right" vertical="center" textRotation="90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5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justify" vertical="center"/>
    </xf>
    <xf numFmtId="4" fontId="49" fillId="0" borderId="0" xfId="0" applyNumberFormat="1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  <xf numFmtId="4" fontId="52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11" xfId="0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 vertical="center" wrapText="1"/>
    </xf>
    <xf numFmtId="2" fontId="50" fillId="33" borderId="10" xfId="0" applyNumberFormat="1" applyFont="1" applyFill="1" applyBorder="1" applyAlignment="1">
      <alignment horizontal="center" vertical="center" textRotation="90" wrapText="1"/>
    </xf>
    <xf numFmtId="2" fontId="50" fillId="0" borderId="10" xfId="0" applyNumberFormat="1" applyFont="1" applyBorder="1" applyAlignment="1">
      <alignment horizontal="center" vertical="center" textRotation="90" wrapText="1"/>
    </xf>
    <xf numFmtId="2" fontId="52" fillId="0" borderId="10" xfId="0" applyNumberFormat="1" applyFont="1" applyBorder="1" applyAlignment="1">
      <alignment horizontal="center" vertical="center" textRotation="90" wrapText="1"/>
    </xf>
    <xf numFmtId="2" fontId="50" fillId="0" borderId="10" xfId="0" applyNumberFormat="1" applyFont="1" applyFill="1" applyBorder="1" applyAlignment="1">
      <alignment horizontal="center" vertical="center" textRotation="90" wrapText="1"/>
    </xf>
    <xf numFmtId="2" fontId="51" fillId="0" borderId="10" xfId="0" applyNumberFormat="1" applyFont="1" applyFill="1" applyBorder="1" applyAlignment="1">
      <alignment horizontal="right" vertical="center" wrapText="1"/>
    </xf>
    <xf numFmtId="2" fontId="51" fillId="0" borderId="11" xfId="0" applyNumberFormat="1" applyFont="1" applyFill="1" applyBorder="1" applyAlignment="1">
      <alignment horizontal="right" vertical="center" wrapText="1"/>
    </xf>
    <xf numFmtId="2" fontId="25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/>
    </xf>
    <xf numFmtId="0" fontId="49" fillId="34" borderId="0" xfId="0" applyFont="1" applyFill="1" applyAlignment="1">
      <alignment/>
    </xf>
    <xf numFmtId="4" fontId="49" fillId="0" borderId="14" xfId="0" applyNumberFormat="1" applyFont="1" applyFill="1" applyBorder="1" applyAlignment="1">
      <alignment/>
    </xf>
    <xf numFmtId="0" fontId="49" fillId="34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right" vertical="center" textRotation="90" wrapTex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/>
    </xf>
    <xf numFmtId="0" fontId="52" fillId="35" borderId="10" xfId="0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right" vertical="center" textRotation="90" wrapText="1"/>
    </xf>
    <xf numFmtId="4" fontId="52" fillId="0" borderId="10" xfId="0" applyNumberFormat="1" applyFont="1" applyBorder="1" applyAlignment="1">
      <alignment horizontal="center" vertical="center" textRotation="90" wrapText="1"/>
    </xf>
    <xf numFmtId="0" fontId="52" fillId="35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right" vertical="center" wrapText="1"/>
    </xf>
    <xf numFmtId="0" fontId="51" fillId="0" borderId="11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right" vertical="center" wrapText="1"/>
    </xf>
    <xf numFmtId="0" fontId="51" fillId="0" borderId="11" xfId="0" applyFont="1" applyFill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6" fillId="0" borderId="18" xfId="0" applyFont="1" applyBorder="1" applyAlignment="1">
      <alignment horizontal="left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80" zoomScaleNormal="80" zoomScalePageLayoutView="0" workbookViewId="0" topLeftCell="A1">
      <pane ySplit="5" topLeftCell="A54" activePane="bottomLeft" state="frozen"/>
      <selection pane="topLeft" activeCell="A1" sqref="A1"/>
      <selection pane="bottomLeft" activeCell="W1" sqref="W1"/>
    </sheetView>
  </sheetViews>
  <sheetFormatPr defaultColWidth="9.140625" defaultRowHeight="15"/>
  <cols>
    <col min="1" max="1" width="7.421875" style="0" customWidth="1"/>
    <col min="2" max="2" width="12.421875" style="0" customWidth="1"/>
    <col min="3" max="3" width="9.57421875" style="0" customWidth="1"/>
    <col min="4" max="4" width="7.140625" style="55" customWidth="1"/>
    <col min="6" max="8" width="5.7109375" style="0" customWidth="1"/>
    <col min="9" max="9" width="14.140625" style="48" customWidth="1"/>
    <col min="10" max="18" width="3.7109375" style="0" customWidth="1"/>
    <col min="19" max="19" width="6.140625" style="0" customWidth="1"/>
    <col min="20" max="21" width="12.140625" style="0" customWidth="1"/>
    <col min="22" max="22" width="18.421875" style="1" customWidth="1"/>
    <col min="23" max="23" width="10.140625" style="0" bestFit="1" customWidth="1"/>
  </cols>
  <sheetData>
    <row r="1" spans="1:21" ht="81.75" customHeight="1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32.25" customHeight="1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27.75" customHeight="1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ht="15.75">
      <c r="A4" s="77" t="s">
        <v>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86.25" customHeight="1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41" t="s">
        <v>44</v>
      </c>
      <c r="J5" s="5" t="s">
        <v>28</v>
      </c>
      <c r="K5" s="5" t="s">
        <v>29</v>
      </c>
      <c r="L5" s="5" t="s">
        <v>32</v>
      </c>
      <c r="M5" s="5" t="s">
        <v>33</v>
      </c>
      <c r="N5" s="5" t="s">
        <v>34</v>
      </c>
      <c r="O5" s="5" t="s">
        <v>35</v>
      </c>
      <c r="P5" s="5" t="s">
        <v>36</v>
      </c>
      <c r="Q5" s="5" t="s">
        <v>37</v>
      </c>
      <c r="R5" s="5" t="s">
        <v>39</v>
      </c>
      <c r="S5" s="5" t="s">
        <v>38</v>
      </c>
      <c r="T5" s="4" t="s">
        <v>27</v>
      </c>
      <c r="U5" s="4" t="s">
        <v>15</v>
      </c>
    </row>
    <row r="6" spans="1:22" ht="89.25" customHeight="1">
      <c r="A6" s="79" t="s">
        <v>8</v>
      </c>
      <c r="B6" s="80" t="s">
        <v>40</v>
      </c>
      <c r="C6" s="80" t="s">
        <v>41</v>
      </c>
      <c r="D6" s="16" t="s">
        <v>71</v>
      </c>
      <c r="E6" s="16" t="s">
        <v>72</v>
      </c>
      <c r="F6" s="16">
        <v>2013</v>
      </c>
      <c r="G6" s="16">
        <v>3</v>
      </c>
      <c r="H6" s="16">
        <v>1</v>
      </c>
      <c r="I6" s="25">
        <v>1036844.3</v>
      </c>
      <c r="J6" s="20">
        <v>4466.96</v>
      </c>
      <c r="K6" s="20">
        <v>16462.88</v>
      </c>
      <c r="L6" s="20"/>
      <c r="M6" s="20"/>
      <c r="N6" s="20"/>
      <c r="O6" s="21"/>
      <c r="P6" s="21"/>
      <c r="Q6" s="21"/>
      <c r="R6" s="21"/>
      <c r="S6" s="22"/>
      <c r="T6" s="23">
        <f>SUM(I6:Q6)</f>
        <v>1057774.14</v>
      </c>
      <c r="U6" s="33"/>
      <c r="V6" s="15"/>
    </row>
    <row r="7" spans="1:22" ht="15">
      <c r="A7" s="79"/>
      <c r="B7" s="80"/>
      <c r="C7" s="80"/>
      <c r="D7" s="50"/>
      <c r="E7" s="26"/>
      <c r="F7" s="26"/>
      <c r="G7" s="26"/>
      <c r="H7" s="26"/>
      <c r="I7" s="42"/>
      <c r="J7" s="30"/>
      <c r="K7" s="30"/>
      <c r="L7" s="30"/>
      <c r="M7" s="30"/>
      <c r="N7" s="30"/>
      <c r="O7" s="26"/>
      <c r="P7" s="26"/>
      <c r="Q7" s="26"/>
      <c r="R7" s="26"/>
      <c r="S7" s="27"/>
      <c r="T7" s="33"/>
      <c r="U7" s="33"/>
      <c r="V7" s="15"/>
    </row>
    <row r="8" spans="1:22" ht="15">
      <c r="A8" s="79"/>
      <c r="B8" s="80"/>
      <c r="C8" s="80"/>
      <c r="D8" s="81" t="s">
        <v>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29">
        <f>SUM(T6:T7)</f>
        <v>1057774.14</v>
      </c>
      <c r="U8" s="33"/>
      <c r="V8" s="15"/>
    </row>
    <row r="9" spans="1:22" ht="71.25" customHeight="1">
      <c r="A9" s="79" t="s">
        <v>10</v>
      </c>
      <c r="B9" s="80" t="s">
        <v>42</v>
      </c>
      <c r="C9" s="80" t="s">
        <v>43</v>
      </c>
      <c r="D9" s="16" t="s">
        <v>71</v>
      </c>
      <c r="E9" s="16">
        <v>1959</v>
      </c>
      <c r="F9" s="16">
        <v>2013</v>
      </c>
      <c r="G9" s="16">
        <v>4</v>
      </c>
      <c r="H9" s="16">
        <v>2</v>
      </c>
      <c r="I9" s="25">
        <v>1024182.32</v>
      </c>
      <c r="J9" s="20">
        <v>9366.44</v>
      </c>
      <c r="K9" s="20">
        <v>9377.64</v>
      </c>
      <c r="L9" s="20"/>
      <c r="M9" s="20"/>
      <c r="N9" s="20"/>
      <c r="O9" s="21"/>
      <c r="P9" s="21"/>
      <c r="Q9" s="21"/>
      <c r="R9" s="21"/>
      <c r="S9" s="22"/>
      <c r="T9" s="23">
        <f>SUM(I9:Q9)</f>
        <v>1042926.3999999999</v>
      </c>
      <c r="U9" s="33"/>
      <c r="V9" s="15"/>
    </row>
    <row r="10" spans="1:22" ht="15">
      <c r="A10" s="79"/>
      <c r="B10" s="80"/>
      <c r="C10" s="80"/>
      <c r="D10" s="50"/>
      <c r="E10" s="26"/>
      <c r="F10" s="26"/>
      <c r="G10" s="26"/>
      <c r="H10" s="26"/>
      <c r="I10" s="42"/>
      <c r="J10" s="30"/>
      <c r="K10" s="30"/>
      <c r="L10" s="30"/>
      <c r="M10" s="30"/>
      <c r="N10" s="30"/>
      <c r="O10" s="26"/>
      <c r="P10" s="26"/>
      <c r="Q10" s="26"/>
      <c r="R10" s="26"/>
      <c r="S10" s="27"/>
      <c r="T10" s="33"/>
      <c r="U10" s="33"/>
      <c r="V10" s="15"/>
    </row>
    <row r="11" spans="1:22" ht="15">
      <c r="A11" s="79"/>
      <c r="B11" s="80"/>
      <c r="C11" s="80"/>
      <c r="D11" s="81" t="s">
        <v>9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  <c r="T11" s="24">
        <f>SUM(T9:T10)</f>
        <v>1042926.3999999999</v>
      </c>
      <c r="U11" s="33"/>
      <c r="V11" s="15"/>
    </row>
    <row r="12" spans="1:22" ht="77.25" customHeight="1">
      <c r="A12" s="79" t="s">
        <v>11</v>
      </c>
      <c r="B12" s="80" t="s">
        <v>45</v>
      </c>
      <c r="C12" s="80" t="s">
        <v>46</v>
      </c>
      <c r="D12" s="16" t="s">
        <v>71</v>
      </c>
      <c r="E12" s="16">
        <v>1988</v>
      </c>
      <c r="F12" s="16">
        <v>2013</v>
      </c>
      <c r="G12" s="16">
        <v>5</v>
      </c>
      <c r="H12" s="16">
        <v>1</v>
      </c>
      <c r="I12" s="25">
        <v>949243.23</v>
      </c>
      <c r="J12" s="20">
        <v>8651.46</v>
      </c>
      <c r="K12" s="20">
        <v>19356.73</v>
      </c>
      <c r="L12" s="20"/>
      <c r="M12" s="20"/>
      <c r="N12" s="20"/>
      <c r="O12" s="21"/>
      <c r="P12" s="21"/>
      <c r="Q12" s="21"/>
      <c r="R12" s="21"/>
      <c r="S12" s="21"/>
      <c r="T12" s="23">
        <f>SUM(I12:Q12)</f>
        <v>977251.4199999999</v>
      </c>
      <c r="U12" s="33"/>
      <c r="V12" s="15"/>
    </row>
    <row r="13" spans="1:22" ht="15">
      <c r="A13" s="79"/>
      <c r="B13" s="80"/>
      <c r="C13" s="80"/>
      <c r="D13" s="50"/>
      <c r="E13" s="26"/>
      <c r="F13" s="26"/>
      <c r="G13" s="26"/>
      <c r="H13" s="26"/>
      <c r="I13" s="42"/>
      <c r="J13" s="30"/>
      <c r="K13" s="30"/>
      <c r="L13" s="30"/>
      <c r="M13" s="30"/>
      <c r="N13" s="30"/>
      <c r="O13" s="26"/>
      <c r="P13" s="26"/>
      <c r="Q13" s="26"/>
      <c r="R13" s="26"/>
      <c r="S13" s="26"/>
      <c r="T13" s="33"/>
      <c r="U13" s="33"/>
      <c r="V13" s="15"/>
    </row>
    <row r="14" spans="1:22" ht="15">
      <c r="A14" s="79"/>
      <c r="B14" s="80"/>
      <c r="C14" s="80"/>
      <c r="D14" s="50"/>
      <c r="E14" s="26"/>
      <c r="F14" s="26"/>
      <c r="G14" s="26"/>
      <c r="H14" s="26"/>
      <c r="I14" s="42"/>
      <c r="J14" s="30"/>
      <c r="K14" s="30"/>
      <c r="L14" s="30"/>
      <c r="M14" s="26"/>
      <c r="N14" s="30"/>
      <c r="O14" s="30"/>
      <c r="P14" s="30"/>
      <c r="Q14" s="30"/>
      <c r="R14" s="30"/>
      <c r="S14" s="26"/>
      <c r="T14" s="33"/>
      <c r="U14" s="33"/>
      <c r="V14" s="15"/>
    </row>
    <row r="15" spans="1:22" ht="34.5" customHeight="1">
      <c r="A15" s="79"/>
      <c r="B15" s="80"/>
      <c r="C15" s="80"/>
      <c r="D15" s="81" t="s">
        <v>12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24">
        <f>SUM(T12:T14)</f>
        <v>977251.4199999999</v>
      </c>
      <c r="U15" s="33"/>
      <c r="V15" s="15"/>
    </row>
    <row r="16" spans="1:22" ht="80.25" customHeight="1">
      <c r="A16" s="79" t="s">
        <v>13</v>
      </c>
      <c r="B16" s="80" t="s">
        <v>47</v>
      </c>
      <c r="C16" s="80" t="s">
        <v>48</v>
      </c>
      <c r="D16" s="16" t="s">
        <v>71</v>
      </c>
      <c r="E16" s="16">
        <v>1985</v>
      </c>
      <c r="F16" s="16">
        <v>2013</v>
      </c>
      <c r="G16" s="16">
        <v>3</v>
      </c>
      <c r="H16" s="16">
        <v>1</v>
      </c>
      <c r="I16" s="25">
        <v>608339.64</v>
      </c>
      <c r="J16" s="20">
        <v>4978.66</v>
      </c>
      <c r="K16" s="20">
        <v>10275.74</v>
      </c>
      <c r="L16" s="20"/>
      <c r="M16" s="20"/>
      <c r="N16" s="20"/>
      <c r="O16" s="21"/>
      <c r="P16" s="21"/>
      <c r="Q16" s="21"/>
      <c r="R16" s="21"/>
      <c r="S16" s="21"/>
      <c r="T16" s="23">
        <f>SUM(I16:Q16)</f>
        <v>623594.04</v>
      </c>
      <c r="U16" s="33"/>
      <c r="V16" s="15"/>
    </row>
    <row r="17" spans="1:22" ht="15">
      <c r="A17" s="79"/>
      <c r="B17" s="80"/>
      <c r="C17" s="80"/>
      <c r="D17" s="50"/>
      <c r="E17" s="26"/>
      <c r="F17" s="26"/>
      <c r="G17" s="26"/>
      <c r="H17" s="26"/>
      <c r="I17" s="42"/>
      <c r="J17" s="30"/>
      <c r="K17" s="30"/>
      <c r="L17" s="30"/>
      <c r="M17" s="30"/>
      <c r="N17" s="30"/>
      <c r="O17" s="26"/>
      <c r="P17" s="26"/>
      <c r="Q17" s="26"/>
      <c r="R17" s="26"/>
      <c r="S17" s="26"/>
      <c r="T17" s="33"/>
      <c r="U17" s="33"/>
      <c r="V17" s="15"/>
    </row>
    <row r="18" spans="1:22" ht="15">
      <c r="A18" s="79"/>
      <c r="B18" s="80"/>
      <c r="C18" s="80"/>
      <c r="D18" s="81" t="s">
        <v>9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24">
        <f>SUM(T16:T17)</f>
        <v>623594.04</v>
      </c>
      <c r="U18" s="33"/>
      <c r="V18" s="15"/>
    </row>
    <row r="19" spans="1:22" ht="72.75" customHeight="1">
      <c r="A19" s="84" t="s">
        <v>30</v>
      </c>
      <c r="B19" s="79" t="s">
        <v>49</v>
      </c>
      <c r="C19" s="79" t="s">
        <v>24</v>
      </c>
      <c r="D19" s="16" t="s">
        <v>73</v>
      </c>
      <c r="E19" s="16">
        <v>1982</v>
      </c>
      <c r="F19" s="16">
        <v>2013</v>
      </c>
      <c r="G19" s="16"/>
      <c r="H19" s="16"/>
      <c r="I19" s="25">
        <v>149569.6</v>
      </c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3">
        <f>SUM(I19:Q19)</f>
        <v>149569.6</v>
      </c>
      <c r="U19" s="33"/>
      <c r="V19" s="15"/>
    </row>
    <row r="20" spans="1:22" ht="15">
      <c r="A20" s="85"/>
      <c r="B20" s="79"/>
      <c r="C20" s="79"/>
      <c r="D20" s="50"/>
      <c r="E20" s="26"/>
      <c r="F20" s="26"/>
      <c r="G20" s="26"/>
      <c r="H20" s="26"/>
      <c r="I20" s="42"/>
      <c r="J20" s="30"/>
      <c r="K20" s="30"/>
      <c r="L20" s="30"/>
      <c r="M20" s="30"/>
      <c r="N20" s="30"/>
      <c r="O20" s="26"/>
      <c r="P20" s="26"/>
      <c r="Q20" s="26"/>
      <c r="R20" s="26"/>
      <c r="S20" s="26"/>
      <c r="T20" s="33"/>
      <c r="U20" s="33"/>
      <c r="V20" s="15"/>
    </row>
    <row r="21" spans="1:22" ht="15" customHeight="1">
      <c r="A21" s="86"/>
      <c r="B21" s="79"/>
      <c r="C21" s="79"/>
      <c r="D21" s="81" t="s">
        <v>9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24">
        <f>SUM(T19:T20)</f>
        <v>149569.6</v>
      </c>
      <c r="U21" s="33"/>
      <c r="V21" s="15"/>
    </row>
    <row r="22" spans="1:22" ht="64.5" customHeight="1">
      <c r="A22" s="79" t="s">
        <v>31</v>
      </c>
      <c r="B22" s="80" t="s">
        <v>50</v>
      </c>
      <c r="C22" s="80" t="s">
        <v>51</v>
      </c>
      <c r="D22" s="16" t="s">
        <v>71</v>
      </c>
      <c r="E22" s="16">
        <v>1994</v>
      </c>
      <c r="F22" s="16">
        <v>2013</v>
      </c>
      <c r="G22" s="16">
        <v>3</v>
      </c>
      <c r="H22" s="16">
        <v>1</v>
      </c>
      <c r="I22" s="38">
        <v>1001090.39</v>
      </c>
      <c r="J22" s="25">
        <v>3695.16</v>
      </c>
      <c r="K22" s="25">
        <v>11278.15</v>
      </c>
      <c r="L22" s="25"/>
      <c r="M22" s="25"/>
      <c r="N22" s="25"/>
      <c r="O22" s="25"/>
      <c r="P22" s="25"/>
      <c r="Q22" s="25"/>
      <c r="R22" s="25"/>
      <c r="S22" s="25"/>
      <c r="T22" s="23">
        <f>SUM(I22:S22)</f>
        <v>1016063.7000000001</v>
      </c>
      <c r="U22" s="33"/>
      <c r="V22" s="15"/>
    </row>
    <row r="23" spans="1:22" ht="15">
      <c r="A23" s="79"/>
      <c r="B23" s="80"/>
      <c r="C23" s="80"/>
      <c r="D23" s="16"/>
      <c r="E23" s="16"/>
      <c r="F23" s="16"/>
      <c r="G23" s="16"/>
      <c r="H23" s="16"/>
      <c r="I23" s="43"/>
      <c r="J23" s="20"/>
      <c r="K23" s="20"/>
      <c r="L23" s="20"/>
      <c r="M23" s="20"/>
      <c r="N23" s="20"/>
      <c r="O23" s="21"/>
      <c r="P23" s="21"/>
      <c r="Q23" s="21"/>
      <c r="R23" s="21"/>
      <c r="S23" s="21"/>
      <c r="T23" s="23"/>
      <c r="U23" s="33"/>
      <c r="V23" s="15"/>
    </row>
    <row r="24" spans="1:22" ht="15">
      <c r="A24" s="79"/>
      <c r="B24" s="80"/>
      <c r="C24" s="80"/>
      <c r="D24" s="16"/>
      <c r="E24" s="16"/>
      <c r="F24" s="16"/>
      <c r="G24" s="16"/>
      <c r="H24" s="16"/>
      <c r="I24" s="43"/>
      <c r="J24" s="17"/>
      <c r="K24" s="17"/>
      <c r="L24" s="17"/>
      <c r="M24" s="17"/>
      <c r="N24" s="17"/>
      <c r="O24" s="16"/>
      <c r="P24" s="16"/>
      <c r="Q24" s="16"/>
      <c r="R24" s="16"/>
      <c r="S24" s="16"/>
      <c r="T24" s="33"/>
      <c r="U24" s="33"/>
      <c r="V24" s="15"/>
    </row>
    <row r="25" spans="1:22" ht="31.5" customHeight="1">
      <c r="A25" s="79"/>
      <c r="B25" s="80"/>
      <c r="C25" s="80"/>
      <c r="D25" s="81" t="s">
        <v>9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24">
        <f>SUM(T22:T24)</f>
        <v>1016063.7000000001</v>
      </c>
      <c r="U25" s="33"/>
      <c r="V25" s="15"/>
    </row>
    <row r="26" spans="1:22" ht="104.25" customHeight="1">
      <c r="A26" s="79" t="s">
        <v>59</v>
      </c>
      <c r="B26" s="80" t="s">
        <v>52</v>
      </c>
      <c r="C26" s="80" t="s">
        <v>53</v>
      </c>
      <c r="D26" s="16" t="s">
        <v>71</v>
      </c>
      <c r="E26" s="16" t="s">
        <v>74</v>
      </c>
      <c r="F26" s="16">
        <v>2013</v>
      </c>
      <c r="G26" s="16">
        <v>2</v>
      </c>
      <c r="H26" s="16">
        <v>1</v>
      </c>
      <c r="I26" s="38">
        <v>1026666.14</v>
      </c>
      <c r="J26" s="38">
        <v>10629.64</v>
      </c>
      <c r="K26" s="38">
        <v>51469.17</v>
      </c>
      <c r="L26" s="25"/>
      <c r="M26" s="25"/>
      <c r="N26" s="25"/>
      <c r="O26" s="25"/>
      <c r="P26" s="25"/>
      <c r="Q26" s="25"/>
      <c r="R26" s="25"/>
      <c r="S26" s="25"/>
      <c r="T26" s="23">
        <f>SUM(I26:S26)</f>
        <v>1088764.95</v>
      </c>
      <c r="U26" s="33"/>
      <c r="V26" s="15"/>
    </row>
    <row r="27" spans="1:22" ht="15">
      <c r="A27" s="79"/>
      <c r="B27" s="80"/>
      <c r="C27" s="80"/>
      <c r="D27" s="16"/>
      <c r="E27" s="16"/>
      <c r="F27" s="16"/>
      <c r="G27" s="16"/>
      <c r="H27" s="16"/>
      <c r="I27" s="43"/>
      <c r="J27" s="17"/>
      <c r="K27" s="17"/>
      <c r="L27" s="17"/>
      <c r="M27" s="17"/>
      <c r="N27" s="17"/>
      <c r="O27" s="16"/>
      <c r="P27" s="16"/>
      <c r="Q27" s="16"/>
      <c r="R27" s="16"/>
      <c r="S27" s="16"/>
      <c r="T27" s="33"/>
      <c r="U27" s="33"/>
      <c r="V27" s="15"/>
    </row>
    <row r="28" spans="1:22" ht="15">
      <c r="A28" s="79"/>
      <c r="B28" s="80"/>
      <c r="C28" s="80"/>
      <c r="D28" s="81" t="s">
        <v>9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24">
        <f>SUM(T26:T27)</f>
        <v>1088764.95</v>
      </c>
      <c r="U28" s="33"/>
      <c r="V28" s="15"/>
    </row>
    <row r="29" spans="1:22" ht="91.5" customHeight="1">
      <c r="A29" s="79" t="s">
        <v>60</v>
      </c>
      <c r="B29" s="80" t="s">
        <v>54</v>
      </c>
      <c r="C29" s="80" t="s">
        <v>55</v>
      </c>
      <c r="D29" s="16" t="s">
        <v>71</v>
      </c>
      <c r="E29" s="16">
        <v>1962</v>
      </c>
      <c r="F29" s="16">
        <v>2013</v>
      </c>
      <c r="G29" s="16">
        <v>4</v>
      </c>
      <c r="H29" s="16">
        <v>1</v>
      </c>
      <c r="I29" s="38">
        <v>504888</v>
      </c>
      <c r="J29" s="34">
        <v>4945</v>
      </c>
      <c r="K29" s="34">
        <v>7630</v>
      </c>
      <c r="L29" s="34"/>
      <c r="M29" s="34"/>
      <c r="N29" s="34"/>
      <c r="O29" s="34"/>
      <c r="P29" s="34"/>
      <c r="Q29" s="34"/>
      <c r="R29" s="34"/>
      <c r="S29" s="34"/>
      <c r="T29" s="35">
        <f>SUM(I29:S29)</f>
        <v>517463</v>
      </c>
      <c r="U29" s="33"/>
      <c r="V29" s="15"/>
    </row>
    <row r="30" spans="1:23" ht="15">
      <c r="A30" s="79"/>
      <c r="B30" s="80"/>
      <c r="C30" s="80"/>
      <c r="D30" s="16"/>
      <c r="E30" s="16"/>
      <c r="F30" s="16"/>
      <c r="G30" s="16"/>
      <c r="H30" s="16"/>
      <c r="I30" s="43"/>
      <c r="J30" s="17"/>
      <c r="K30" s="17"/>
      <c r="L30" s="17"/>
      <c r="M30" s="17"/>
      <c r="N30" s="17"/>
      <c r="O30" s="16"/>
      <c r="P30" s="16"/>
      <c r="Q30" s="16"/>
      <c r="R30" s="16"/>
      <c r="S30" s="16"/>
      <c r="T30" s="18"/>
      <c r="U30" s="33"/>
      <c r="V30" s="15"/>
      <c r="W30" s="49"/>
    </row>
    <row r="31" spans="1:22" ht="15">
      <c r="A31" s="79"/>
      <c r="B31" s="80"/>
      <c r="C31" s="80"/>
      <c r="D31" s="81" t="s">
        <v>9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35">
        <f>SUM(T29:T30)</f>
        <v>517463</v>
      </c>
      <c r="U31" s="33"/>
      <c r="V31" s="15"/>
    </row>
    <row r="32" spans="1:22" ht="67.5" customHeight="1">
      <c r="A32" s="79" t="s">
        <v>58</v>
      </c>
      <c r="B32" s="80" t="s">
        <v>56</v>
      </c>
      <c r="C32" s="80" t="s">
        <v>57</v>
      </c>
      <c r="D32" s="16" t="s">
        <v>71</v>
      </c>
      <c r="E32" s="16">
        <v>1963</v>
      </c>
      <c r="F32" s="16">
        <v>2013</v>
      </c>
      <c r="G32" s="16">
        <v>5</v>
      </c>
      <c r="H32" s="16">
        <v>0</v>
      </c>
      <c r="I32" s="38">
        <v>1113895.64</v>
      </c>
      <c r="J32" s="38">
        <v>4187.3</v>
      </c>
      <c r="K32" s="38">
        <v>15706.74</v>
      </c>
      <c r="L32" s="38"/>
      <c r="M32" s="38"/>
      <c r="N32" s="38"/>
      <c r="O32" s="38"/>
      <c r="P32" s="38"/>
      <c r="Q32" s="38"/>
      <c r="R32" s="38"/>
      <c r="S32" s="38"/>
      <c r="T32" s="39">
        <f>SUM(I32:S32)</f>
        <v>1133789.68</v>
      </c>
      <c r="U32" s="33"/>
      <c r="V32" s="15"/>
    </row>
    <row r="33" spans="1:22" ht="15">
      <c r="A33" s="79"/>
      <c r="B33" s="80"/>
      <c r="C33" s="80"/>
      <c r="D33" s="36"/>
      <c r="E33" s="36"/>
      <c r="F33" s="36"/>
      <c r="G33" s="36"/>
      <c r="H33" s="36"/>
      <c r="I33" s="38"/>
      <c r="J33" s="37"/>
      <c r="K33" s="37"/>
      <c r="L33" s="37"/>
      <c r="M33" s="37"/>
      <c r="N33" s="37"/>
      <c r="O33" s="36"/>
      <c r="P33" s="36"/>
      <c r="Q33" s="36"/>
      <c r="R33" s="36"/>
      <c r="S33" s="36"/>
      <c r="T33" s="39"/>
      <c r="U33" s="33"/>
      <c r="V33" s="15"/>
    </row>
    <row r="34" spans="1:22" ht="15">
      <c r="A34" s="79"/>
      <c r="B34" s="80"/>
      <c r="C34" s="80"/>
      <c r="D34" s="36"/>
      <c r="E34" s="36"/>
      <c r="F34" s="36"/>
      <c r="G34" s="36"/>
      <c r="H34" s="36"/>
      <c r="I34" s="38"/>
      <c r="J34" s="37"/>
      <c r="K34" s="37"/>
      <c r="L34" s="37"/>
      <c r="M34" s="37"/>
      <c r="N34" s="37"/>
      <c r="O34" s="36"/>
      <c r="P34" s="36"/>
      <c r="Q34" s="36"/>
      <c r="R34" s="36"/>
      <c r="S34" s="36"/>
      <c r="T34" s="39"/>
      <c r="U34" s="33"/>
      <c r="V34" s="15"/>
    </row>
    <row r="35" spans="1:22" ht="15">
      <c r="A35" s="79"/>
      <c r="B35" s="80"/>
      <c r="C35" s="80"/>
      <c r="D35" s="91" t="s">
        <v>9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  <c r="T35" s="35">
        <f>SUM(T32:T34)</f>
        <v>1133789.68</v>
      </c>
      <c r="U35" s="33"/>
      <c r="V35" s="15"/>
    </row>
    <row r="36" spans="1:22" ht="57.75" customHeight="1">
      <c r="A36" s="98" t="s">
        <v>61</v>
      </c>
      <c r="B36" s="79" t="s">
        <v>63</v>
      </c>
      <c r="C36" s="99" t="s">
        <v>64</v>
      </c>
      <c r="D36" s="58" t="s">
        <v>71</v>
      </c>
      <c r="E36" s="59">
        <v>1972</v>
      </c>
      <c r="F36" s="58">
        <v>2013</v>
      </c>
      <c r="G36" s="58">
        <v>5</v>
      </c>
      <c r="H36" s="58">
        <v>0</v>
      </c>
      <c r="I36" s="44">
        <f>ROUND(696027.16/0.702804,2)</f>
        <v>990357.43</v>
      </c>
      <c r="J36" s="8">
        <f>ROUND(5068.1/0.702804,2)</f>
        <v>7211.26</v>
      </c>
      <c r="K36" s="7">
        <f>ROUND(15260.61/0.702804,2)</f>
        <v>21713.89</v>
      </c>
      <c r="L36" s="7"/>
      <c r="M36" s="7"/>
      <c r="N36" s="7"/>
      <c r="O36" s="27"/>
      <c r="P36" s="27"/>
      <c r="Q36" s="27"/>
      <c r="R36" s="27"/>
      <c r="S36" s="27"/>
      <c r="T36" s="9">
        <f>SUM(I36:S36)</f>
        <v>1019282.5800000001</v>
      </c>
      <c r="U36" s="9"/>
      <c r="V36" s="15"/>
    </row>
    <row r="37" spans="1:22" ht="15">
      <c r="A37" s="98"/>
      <c r="B37" s="79"/>
      <c r="C37" s="99"/>
      <c r="D37" s="51"/>
      <c r="E37" s="6"/>
      <c r="F37" s="27"/>
      <c r="G37" s="27"/>
      <c r="H37" s="27"/>
      <c r="I37" s="44"/>
      <c r="J37" s="8"/>
      <c r="K37" s="7"/>
      <c r="L37" s="7"/>
      <c r="M37" s="7"/>
      <c r="N37" s="7"/>
      <c r="O37" s="7"/>
      <c r="P37" s="7"/>
      <c r="Q37" s="27"/>
      <c r="R37" s="27"/>
      <c r="S37" s="27"/>
      <c r="T37" s="9"/>
      <c r="U37" s="9"/>
      <c r="V37" s="15"/>
    </row>
    <row r="38" spans="1:22" ht="15">
      <c r="A38" s="98"/>
      <c r="B38" s="79"/>
      <c r="C38" s="99"/>
      <c r="D38" s="88" t="s">
        <v>9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  <c r="T38" s="11">
        <f>T36</f>
        <v>1019282.5800000001</v>
      </c>
      <c r="U38" s="9"/>
      <c r="V38" s="15"/>
    </row>
    <row r="39" spans="1:22" s="10" customFormat="1" ht="57.75" customHeight="1">
      <c r="A39" s="98" t="s">
        <v>62</v>
      </c>
      <c r="B39" s="79" t="s">
        <v>65</v>
      </c>
      <c r="C39" s="99" t="s">
        <v>66</v>
      </c>
      <c r="D39" s="58" t="s">
        <v>71</v>
      </c>
      <c r="E39" s="59">
        <v>1978</v>
      </c>
      <c r="F39" s="58">
        <v>2013</v>
      </c>
      <c r="G39" s="58">
        <v>5</v>
      </c>
      <c r="H39" s="58">
        <v>0</v>
      </c>
      <c r="I39" s="44">
        <f>ROUND(739774.4/0.702804,2)</f>
        <v>1052604.14</v>
      </c>
      <c r="J39" s="8">
        <f>ROUND(4625.46/0.702804,2)</f>
        <v>6581.44</v>
      </c>
      <c r="K39" s="7">
        <f>ROUND(8869.25/0.702804,2)</f>
        <v>12619.81</v>
      </c>
      <c r="L39" s="7"/>
      <c r="M39" s="7"/>
      <c r="N39" s="7"/>
      <c r="O39" s="27"/>
      <c r="P39" s="27"/>
      <c r="Q39" s="27"/>
      <c r="R39" s="27"/>
      <c r="S39" s="27"/>
      <c r="T39" s="9">
        <f>SUM(I39:S39)</f>
        <v>1071805.39</v>
      </c>
      <c r="U39" s="9"/>
      <c r="V39" s="15"/>
    </row>
    <row r="40" spans="1:22" s="10" customFormat="1" ht="15">
      <c r="A40" s="98"/>
      <c r="B40" s="79"/>
      <c r="C40" s="99"/>
      <c r="D40" s="51"/>
      <c r="E40" s="6"/>
      <c r="F40" s="27"/>
      <c r="G40" s="27"/>
      <c r="H40" s="27"/>
      <c r="I40" s="44"/>
      <c r="J40" s="8"/>
      <c r="K40" s="7"/>
      <c r="L40" s="7"/>
      <c r="M40" s="7"/>
      <c r="N40" s="7"/>
      <c r="O40" s="7"/>
      <c r="P40" s="7"/>
      <c r="Q40" s="27"/>
      <c r="R40" s="27"/>
      <c r="S40" s="27"/>
      <c r="T40" s="9"/>
      <c r="U40" s="9"/>
      <c r="V40" s="15"/>
    </row>
    <row r="41" spans="1:22" s="10" customFormat="1" ht="15" customHeight="1">
      <c r="A41" s="98"/>
      <c r="B41" s="79"/>
      <c r="C41" s="99"/>
      <c r="D41" s="88" t="s">
        <v>9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/>
      <c r="T41" s="11">
        <f>T39</f>
        <v>1071805.39</v>
      </c>
      <c r="U41" s="9"/>
      <c r="V41" s="15"/>
    </row>
    <row r="42" spans="1:22" s="10" customFormat="1" ht="57.75" customHeight="1">
      <c r="A42" s="94" t="s">
        <v>67</v>
      </c>
      <c r="B42" s="84" t="s">
        <v>68</v>
      </c>
      <c r="C42" s="94" t="s">
        <v>69</v>
      </c>
      <c r="D42" s="58" t="s">
        <v>71</v>
      </c>
      <c r="E42" s="59" t="s">
        <v>75</v>
      </c>
      <c r="F42" s="59">
        <v>2013</v>
      </c>
      <c r="G42" s="59">
        <v>4</v>
      </c>
      <c r="H42" s="59">
        <v>1</v>
      </c>
      <c r="I42" s="44">
        <v>635671.52</v>
      </c>
      <c r="J42" s="7">
        <v>5366.12</v>
      </c>
      <c r="K42" s="7">
        <v>10052.99</v>
      </c>
      <c r="L42" s="40"/>
      <c r="M42" s="40"/>
      <c r="N42" s="40"/>
      <c r="O42" s="40"/>
      <c r="P42" s="40"/>
      <c r="Q42" s="40"/>
      <c r="R42" s="40"/>
      <c r="S42" s="40"/>
      <c r="T42" s="9">
        <f>SUM(I42:S42)</f>
        <v>651090.63</v>
      </c>
      <c r="U42" s="9"/>
      <c r="V42" s="15"/>
    </row>
    <row r="43" spans="1:22" s="10" customFormat="1" ht="15" customHeight="1">
      <c r="A43" s="95"/>
      <c r="B43" s="85"/>
      <c r="C43" s="95"/>
      <c r="D43" s="52"/>
      <c r="E43" s="40"/>
      <c r="F43" s="40"/>
      <c r="G43" s="40"/>
      <c r="H43" s="40"/>
      <c r="I43" s="45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11"/>
      <c r="U43" s="9"/>
      <c r="V43" s="15"/>
    </row>
    <row r="44" spans="1:22" s="10" customFormat="1" ht="15" customHeight="1">
      <c r="A44" s="96"/>
      <c r="B44" s="86"/>
      <c r="C44" s="96"/>
      <c r="D44" s="88" t="s">
        <v>9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11">
        <f>T42</f>
        <v>651090.63</v>
      </c>
      <c r="U44" s="9"/>
      <c r="V44" s="15"/>
    </row>
    <row r="45" spans="1:22" s="10" customFormat="1" ht="15" customHeight="1">
      <c r="A45" s="27"/>
      <c r="B45" s="26"/>
      <c r="C45" s="28"/>
      <c r="D45" s="53"/>
      <c r="E45" s="31"/>
      <c r="F45" s="31"/>
      <c r="G45" s="31"/>
      <c r="H45" s="31"/>
      <c r="I45" s="46"/>
      <c r="J45" s="31"/>
      <c r="K45" s="31"/>
      <c r="L45" s="31"/>
      <c r="M45" s="31"/>
      <c r="N45" s="31"/>
      <c r="O45" s="31"/>
      <c r="P45" s="31"/>
      <c r="Q45" s="31"/>
      <c r="R45" s="31"/>
      <c r="S45" s="32"/>
      <c r="T45" s="11"/>
      <c r="U45" s="9"/>
      <c r="V45" s="15"/>
    </row>
    <row r="46" spans="1:22" ht="24.75" customHeight="1">
      <c r="A46" s="87" t="s">
        <v>26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19">
        <f>T8+T11+T15+T18+T21+T25+T28+T31+T35+T38+T41+T44</f>
        <v>10349375.530000001</v>
      </c>
      <c r="U46" s="33"/>
      <c r="V46" s="2"/>
    </row>
    <row r="47" spans="1:21" ht="49.5" customHeight="1">
      <c r="A47" s="100" t="s">
        <v>77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</row>
    <row r="49" spans="1:21" s="1" customFormat="1" ht="15.75">
      <c r="A49" s="12" t="s">
        <v>17</v>
      </c>
      <c r="B49" s="13"/>
      <c r="C49" s="13"/>
      <c r="D49" s="54"/>
      <c r="E49" s="13"/>
      <c r="F49" s="13"/>
      <c r="G49" s="13"/>
      <c r="H49" s="13"/>
      <c r="I49" s="47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s="1" customFormat="1" ht="15.75">
      <c r="A50" s="14"/>
      <c r="B50" s="13"/>
      <c r="C50" s="13"/>
      <c r="D50" s="54"/>
      <c r="E50" s="13"/>
      <c r="F50" s="13"/>
      <c r="G50" s="13"/>
      <c r="H50" s="13"/>
      <c r="I50" s="47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" customFormat="1" ht="15.75">
      <c r="A51" s="97" t="s">
        <v>18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1:21" s="1" customFormat="1" ht="15.75">
      <c r="A52" s="97" t="s">
        <v>19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1:21" s="1" customFormat="1" ht="15.75">
      <c r="A53" s="97" t="s">
        <v>20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1:21" s="1" customFormat="1" ht="15.75">
      <c r="A54" s="97" t="s">
        <v>21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1:21" s="1" customFormat="1" ht="15.75">
      <c r="A55" s="97" t="s">
        <v>22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1:21" s="1" customFormat="1" ht="15.75">
      <c r="A56" s="97" t="s">
        <v>23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1:21" s="1" customFormat="1" ht="15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1:21" s="1" customFormat="1" ht="15" customHeight="1">
      <c r="A58" s="97" t="s">
        <v>76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</sheetData>
  <sheetProtection/>
  <mergeCells count="62">
    <mergeCell ref="A47:U47"/>
    <mergeCell ref="A55:U55"/>
    <mergeCell ref="A56:U56"/>
    <mergeCell ref="A57:U57"/>
    <mergeCell ref="A58:U58"/>
    <mergeCell ref="B36:B38"/>
    <mergeCell ref="C36:C38"/>
    <mergeCell ref="D38:S38"/>
    <mergeCell ref="A42:A44"/>
    <mergeCell ref="B42:B44"/>
    <mergeCell ref="C42:C44"/>
    <mergeCell ref="A51:U51"/>
    <mergeCell ref="A52:U52"/>
    <mergeCell ref="A53:U53"/>
    <mergeCell ref="A54:U54"/>
    <mergeCell ref="A36:A38"/>
    <mergeCell ref="A39:A41"/>
    <mergeCell ref="B39:B41"/>
    <mergeCell ref="C39:C41"/>
    <mergeCell ref="D41:S41"/>
    <mergeCell ref="A46:S46"/>
    <mergeCell ref="D44:S44"/>
    <mergeCell ref="A29:A31"/>
    <mergeCell ref="B29:B31"/>
    <mergeCell ref="C29:C31"/>
    <mergeCell ref="D31:S31"/>
    <mergeCell ref="A32:A35"/>
    <mergeCell ref="B32:B35"/>
    <mergeCell ref="C32:C35"/>
    <mergeCell ref="D35:S35"/>
    <mergeCell ref="A22:A25"/>
    <mergeCell ref="B22:B25"/>
    <mergeCell ref="C22:C25"/>
    <mergeCell ref="D25:S25"/>
    <mergeCell ref="A26:A28"/>
    <mergeCell ref="B26:B28"/>
    <mergeCell ref="C26:C28"/>
    <mergeCell ref="D28:S28"/>
    <mergeCell ref="A16:A18"/>
    <mergeCell ref="B16:B18"/>
    <mergeCell ref="C16:C18"/>
    <mergeCell ref="D18:S18"/>
    <mergeCell ref="A19:A21"/>
    <mergeCell ref="B19:B21"/>
    <mergeCell ref="C19:C21"/>
    <mergeCell ref="D21:S21"/>
    <mergeCell ref="A9:A11"/>
    <mergeCell ref="B9:B11"/>
    <mergeCell ref="C9:C11"/>
    <mergeCell ref="D11:S11"/>
    <mergeCell ref="A12:A15"/>
    <mergeCell ref="B12:B15"/>
    <mergeCell ref="C12:C15"/>
    <mergeCell ref="D15:S15"/>
    <mergeCell ref="A1:U1"/>
    <mergeCell ref="A2:U2"/>
    <mergeCell ref="A3:U3"/>
    <mergeCell ref="A4:U4"/>
    <mergeCell ref="A6:A8"/>
    <mergeCell ref="B6:B8"/>
    <mergeCell ref="C6:C8"/>
    <mergeCell ref="D8:S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99" zoomScaleNormal="99" zoomScalePageLayoutView="0" workbookViewId="0" topLeftCell="A1">
      <pane ySplit="6" topLeftCell="A7" activePane="bottomLeft" state="frozen"/>
      <selection pane="topLeft" activeCell="A1" sqref="A1"/>
      <selection pane="bottomLeft" activeCell="X2" sqref="X2"/>
    </sheetView>
  </sheetViews>
  <sheetFormatPr defaultColWidth="9.140625" defaultRowHeight="15"/>
  <cols>
    <col min="1" max="1" width="7.421875" style="0" customWidth="1"/>
    <col min="2" max="2" width="12.421875" style="0" customWidth="1"/>
    <col min="3" max="3" width="9.57421875" style="0" customWidth="1"/>
    <col min="4" max="4" width="7.140625" style="55" customWidth="1"/>
    <col min="6" max="8" width="5.7109375" style="0" customWidth="1"/>
    <col min="9" max="9" width="14.140625" style="48" customWidth="1"/>
    <col min="10" max="18" width="3.7109375" style="0" customWidth="1"/>
    <col min="19" max="19" width="6.140625" style="0" customWidth="1"/>
    <col min="20" max="20" width="14.28125" style="0" customWidth="1"/>
    <col min="21" max="21" width="12.140625" style="0" customWidth="1"/>
    <col min="22" max="22" width="18.421875" style="1" customWidth="1"/>
    <col min="23" max="23" width="10.140625" style="0" bestFit="1" customWidth="1"/>
  </cols>
  <sheetData>
    <row r="1" spans="1:21" ht="21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81.75" customHeight="1">
      <c r="A2" s="74" t="s">
        <v>118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32.25" customHeight="1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ht="27.75" customHeight="1">
      <c r="A4" s="76" t="s">
        <v>14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22" ht="15.75">
      <c r="A5" s="77" t="s">
        <v>25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62"/>
    </row>
    <row r="6" spans="1:22" ht="86.25" customHeight="1">
      <c r="A6" s="3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41" t="s">
        <v>44</v>
      </c>
      <c r="J6" s="5" t="s">
        <v>28</v>
      </c>
      <c r="K6" s="5" t="s">
        <v>29</v>
      </c>
      <c r="L6" s="5" t="s">
        <v>32</v>
      </c>
      <c r="M6" s="5" t="s">
        <v>33</v>
      </c>
      <c r="N6" s="5" t="s">
        <v>34</v>
      </c>
      <c r="O6" s="5" t="s">
        <v>35</v>
      </c>
      <c r="P6" s="5" t="s">
        <v>36</v>
      </c>
      <c r="Q6" s="5" t="s">
        <v>37</v>
      </c>
      <c r="R6" s="5" t="s">
        <v>39</v>
      </c>
      <c r="S6" s="5" t="s">
        <v>38</v>
      </c>
      <c r="T6" s="4" t="s">
        <v>27</v>
      </c>
      <c r="U6" s="4" t="s">
        <v>15</v>
      </c>
      <c r="V6" s="64" t="s">
        <v>78</v>
      </c>
    </row>
    <row r="7" spans="1:22" ht="89.25" customHeight="1">
      <c r="A7" s="79" t="s">
        <v>8</v>
      </c>
      <c r="B7" s="80" t="s">
        <v>40</v>
      </c>
      <c r="C7" s="80" t="s">
        <v>41</v>
      </c>
      <c r="D7" s="16" t="s">
        <v>71</v>
      </c>
      <c r="E7" s="16" t="s">
        <v>72</v>
      </c>
      <c r="F7" s="16">
        <v>2013</v>
      </c>
      <c r="G7" s="16">
        <v>3</v>
      </c>
      <c r="H7" s="16">
        <v>1</v>
      </c>
      <c r="I7" s="25">
        <v>1036844.3</v>
      </c>
      <c r="J7" s="20">
        <v>4466.96</v>
      </c>
      <c r="K7" s="20">
        <v>16462.88</v>
      </c>
      <c r="L7" s="20"/>
      <c r="M7" s="20"/>
      <c r="N7" s="20"/>
      <c r="O7" s="21"/>
      <c r="P7" s="21"/>
      <c r="Q7" s="21"/>
      <c r="R7" s="21"/>
      <c r="S7" s="22"/>
      <c r="T7" s="23">
        <f>SUM(I7:Q7)</f>
        <v>1057774.14</v>
      </c>
      <c r="U7" s="33"/>
      <c r="V7" s="60" t="s">
        <v>101</v>
      </c>
    </row>
    <row r="8" spans="1:22" ht="15">
      <c r="A8" s="79"/>
      <c r="B8" s="80"/>
      <c r="C8" s="80"/>
      <c r="D8" s="81" t="s">
        <v>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29">
        <f>SUM(T7:T7)</f>
        <v>1057774.14</v>
      </c>
      <c r="U8" s="33"/>
      <c r="V8" s="60"/>
    </row>
    <row r="9" spans="1:22" ht="71.25" customHeight="1">
      <c r="A9" s="79" t="s">
        <v>10</v>
      </c>
      <c r="B9" s="80" t="s">
        <v>42</v>
      </c>
      <c r="C9" s="80" t="s">
        <v>43</v>
      </c>
      <c r="D9" s="16" t="s">
        <v>71</v>
      </c>
      <c r="E9" s="16">
        <v>1959</v>
      </c>
      <c r="F9" s="16">
        <v>2013</v>
      </c>
      <c r="G9" s="16">
        <v>4</v>
      </c>
      <c r="H9" s="16">
        <v>2</v>
      </c>
      <c r="I9" s="25">
        <v>1024182.32</v>
      </c>
      <c r="J9" s="20">
        <v>9366.44</v>
      </c>
      <c r="K9" s="20">
        <v>9377.64</v>
      </c>
      <c r="L9" s="20"/>
      <c r="M9" s="20"/>
      <c r="N9" s="20"/>
      <c r="O9" s="21"/>
      <c r="P9" s="21"/>
      <c r="Q9" s="21"/>
      <c r="R9" s="21"/>
      <c r="S9" s="22"/>
      <c r="T9" s="23">
        <f>SUM(I9:Q9)</f>
        <v>1042926.3999999999</v>
      </c>
      <c r="U9" s="33"/>
      <c r="V9" s="60" t="s">
        <v>101</v>
      </c>
    </row>
    <row r="10" spans="1:22" ht="15">
      <c r="A10" s="79"/>
      <c r="B10" s="80"/>
      <c r="C10" s="80"/>
      <c r="D10" s="81" t="s">
        <v>9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3"/>
      <c r="T10" s="24">
        <f>SUM(T9:T9)</f>
        <v>1042926.3999999999</v>
      </c>
      <c r="U10" s="33"/>
      <c r="V10" s="60"/>
    </row>
    <row r="11" spans="1:22" ht="77.25" customHeight="1">
      <c r="A11" s="79" t="s">
        <v>11</v>
      </c>
      <c r="B11" s="80" t="s">
        <v>45</v>
      </c>
      <c r="C11" s="80" t="s">
        <v>46</v>
      </c>
      <c r="D11" s="16" t="s">
        <v>71</v>
      </c>
      <c r="E11" s="16">
        <v>1988</v>
      </c>
      <c r="F11" s="16">
        <v>2013</v>
      </c>
      <c r="G11" s="16">
        <v>5</v>
      </c>
      <c r="H11" s="16">
        <v>1</v>
      </c>
      <c r="I11" s="25">
        <v>949243.23</v>
      </c>
      <c r="J11" s="20">
        <v>8651.46</v>
      </c>
      <c r="K11" s="20">
        <v>19356.73</v>
      </c>
      <c r="L11" s="20"/>
      <c r="M11" s="20"/>
      <c r="N11" s="20"/>
      <c r="O11" s="21"/>
      <c r="P11" s="21"/>
      <c r="Q11" s="21"/>
      <c r="R11" s="21"/>
      <c r="S11" s="21"/>
      <c r="T11" s="23">
        <f>SUM(I11:Q11)</f>
        <v>977251.4199999999</v>
      </c>
      <c r="U11" s="33"/>
      <c r="V11" s="60" t="s">
        <v>101</v>
      </c>
    </row>
    <row r="12" spans="1:22" ht="34.5" customHeight="1">
      <c r="A12" s="79"/>
      <c r="B12" s="80"/>
      <c r="C12" s="80"/>
      <c r="D12" s="81" t="s">
        <v>12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3"/>
      <c r="T12" s="24">
        <f>SUM(T11:T11)</f>
        <v>977251.4199999999</v>
      </c>
      <c r="U12" s="33"/>
      <c r="V12" s="60"/>
    </row>
    <row r="13" spans="1:22" ht="80.25" customHeight="1">
      <c r="A13" s="79" t="s">
        <v>13</v>
      </c>
      <c r="B13" s="80" t="s">
        <v>47</v>
      </c>
      <c r="C13" s="80" t="s">
        <v>48</v>
      </c>
      <c r="D13" s="16" t="s">
        <v>71</v>
      </c>
      <c r="E13" s="16">
        <v>1985</v>
      </c>
      <c r="F13" s="16">
        <v>2013</v>
      </c>
      <c r="G13" s="16">
        <v>3</v>
      </c>
      <c r="H13" s="16">
        <v>1</v>
      </c>
      <c r="I13" s="25">
        <v>608339.64</v>
      </c>
      <c r="J13" s="20">
        <v>4978.66</v>
      </c>
      <c r="K13" s="20">
        <v>10275.74</v>
      </c>
      <c r="L13" s="20"/>
      <c r="M13" s="20"/>
      <c r="N13" s="20"/>
      <c r="O13" s="21"/>
      <c r="P13" s="21"/>
      <c r="Q13" s="21"/>
      <c r="R13" s="21"/>
      <c r="S13" s="21"/>
      <c r="T13" s="23">
        <f>SUM(I13:Q13)</f>
        <v>623594.04</v>
      </c>
      <c r="U13" s="33"/>
      <c r="V13" s="60" t="s">
        <v>101</v>
      </c>
    </row>
    <row r="14" spans="1:22" ht="15">
      <c r="A14" s="79"/>
      <c r="B14" s="80"/>
      <c r="C14" s="80"/>
      <c r="D14" s="81" t="s">
        <v>9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24">
        <f>SUM(T13:T13)</f>
        <v>623594.04</v>
      </c>
      <c r="U14" s="33"/>
      <c r="V14" s="60"/>
    </row>
    <row r="15" spans="1:22" ht="72.75" customHeight="1">
      <c r="A15" s="84" t="s">
        <v>30</v>
      </c>
      <c r="B15" s="79" t="s">
        <v>49</v>
      </c>
      <c r="C15" s="79" t="s">
        <v>24</v>
      </c>
      <c r="D15" s="16" t="s">
        <v>73</v>
      </c>
      <c r="E15" s="16">
        <v>1982</v>
      </c>
      <c r="F15" s="16">
        <v>2013</v>
      </c>
      <c r="G15" s="16"/>
      <c r="H15" s="16"/>
      <c r="I15" s="25">
        <v>149569.6</v>
      </c>
      <c r="J15" s="20"/>
      <c r="K15" s="20"/>
      <c r="L15" s="20"/>
      <c r="M15" s="20"/>
      <c r="N15" s="20"/>
      <c r="O15" s="21"/>
      <c r="P15" s="21"/>
      <c r="Q15" s="21"/>
      <c r="R15" s="21"/>
      <c r="S15" s="21"/>
      <c r="T15" s="23">
        <f>SUM(I15:Q15)</f>
        <v>149569.6</v>
      </c>
      <c r="U15" s="33"/>
      <c r="V15" s="60" t="s">
        <v>101</v>
      </c>
    </row>
    <row r="16" spans="1:22" ht="15" customHeight="1">
      <c r="A16" s="86"/>
      <c r="B16" s="79"/>
      <c r="C16" s="79"/>
      <c r="D16" s="81" t="s">
        <v>9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24">
        <f>SUM(T15:T15)</f>
        <v>149569.6</v>
      </c>
      <c r="U16" s="33"/>
      <c r="V16" s="60"/>
    </row>
    <row r="17" spans="1:22" ht="64.5" customHeight="1">
      <c r="A17" s="79" t="s">
        <v>31</v>
      </c>
      <c r="B17" s="80" t="s">
        <v>50</v>
      </c>
      <c r="C17" s="80" t="s">
        <v>51</v>
      </c>
      <c r="D17" s="16" t="s">
        <v>71</v>
      </c>
      <c r="E17" s="16">
        <v>1994</v>
      </c>
      <c r="F17" s="16">
        <v>2013</v>
      </c>
      <c r="G17" s="16">
        <v>3</v>
      </c>
      <c r="H17" s="16">
        <v>1</v>
      </c>
      <c r="I17" s="38">
        <v>1001090.39</v>
      </c>
      <c r="J17" s="25">
        <v>3695.16</v>
      </c>
      <c r="K17" s="25">
        <v>11278.15</v>
      </c>
      <c r="L17" s="25"/>
      <c r="M17" s="25"/>
      <c r="N17" s="25"/>
      <c r="O17" s="25"/>
      <c r="P17" s="25"/>
      <c r="Q17" s="25"/>
      <c r="R17" s="25"/>
      <c r="S17" s="25"/>
      <c r="T17" s="23">
        <f>SUM(I17:S17)</f>
        <v>1016063.7000000001</v>
      </c>
      <c r="U17" s="33"/>
      <c r="V17" s="60" t="s">
        <v>101</v>
      </c>
    </row>
    <row r="18" spans="1:22" ht="31.5" customHeight="1">
      <c r="A18" s="79"/>
      <c r="B18" s="80"/>
      <c r="C18" s="80"/>
      <c r="D18" s="81" t="s">
        <v>9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24">
        <f>SUM(T17:T17)</f>
        <v>1016063.7000000001</v>
      </c>
      <c r="U18" s="33"/>
      <c r="V18" s="60"/>
    </row>
    <row r="19" spans="1:22" ht="104.25" customHeight="1">
      <c r="A19" s="79" t="s">
        <v>59</v>
      </c>
      <c r="B19" s="80" t="s">
        <v>52</v>
      </c>
      <c r="C19" s="80" t="s">
        <v>53</v>
      </c>
      <c r="D19" s="16" t="s">
        <v>71</v>
      </c>
      <c r="E19" s="16" t="s">
        <v>74</v>
      </c>
      <c r="F19" s="16">
        <v>2013</v>
      </c>
      <c r="G19" s="16">
        <v>2</v>
      </c>
      <c r="H19" s="16">
        <v>1</v>
      </c>
      <c r="I19" s="38">
        <v>1026666.14</v>
      </c>
      <c r="J19" s="38">
        <v>10629.64</v>
      </c>
      <c r="K19" s="38">
        <v>51469.17</v>
      </c>
      <c r="L19" s="25"/>
      <c r="M19" s="25"/>
      <c r="N19" s="25"/>
      <c r="O19" s="25"/>
      <c r="P19" s="25"/>
      <c r="Q19" s="25"/>
      <c r="R19" s="25"/>
      <c r="S19" s="25"/>
      <c r="T19" s="23">
        <f>SUM(I19:S19)</f>
        <v>1088764.95</v>
      </c>
      <c r="U19" s="33"/>
      <c r="V19" s="60" t="s">
        <v>101</v>
      </c>
    </row>
    <row r="20" spans="1:22" ht="15">
      <c r="A20" s="79"/>
      <c r="B20" s="80"/>
      <c r="C20" s="80"/>
      <c r="D20" s="81" t="s">
        <v>9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24">
        <f>SUM(T19:T19)</f>
        <v>1088764.95</v>
      </c>
      <c r="U20" s="33"/>
      <c r="V20" s="60"/>
    </row>
    <row r="21" spans="1:22" ht="91.5" customHeight="1">
      <c r="A21" s="79" t="s">
        <v>60</v>
      </c>
      <c r="B21" s="80" t="s">
        <v>54</v>
      </c>
      <c r="C21" s="80" t="s">
        <v>55</v>
      </c>
      <c r="D21" s="16" t="s">
        <v>71</v>
      </c>
      <c r="E21" s="16">
        <v>1962</v>
      </c>
      <c r="F21" s="16">
        <v>2013</v>
      </c>
      <c r="G21" s="16">
        <v>4</v>
      </c>
      <c r="H21" s="16">
        <v>1</v>
      </c>
      <c r="I21" s="38">
        <v>504888</v>
      </c>
      <c r="J21" s="34">
        <v>4945</v>
      </c>
      <c r="K21" s="34">
        <v>7630</v>
      </c>
      <c r="L21" s="34"/>
      <c r="M21" s="34"/>
      <c r="N21" s="34"/>
      <c r="O21" s="34"/>
      <c r="P21" s="34"/>
      <c r="Q21" s="34"/>
      <c r="R21" s="34"/>
      <c r="S21" s="34"/>
      <c r="T21" s="35">
        <f>SUM(I21:S21)</f>
        <v>517463</v>
      </c>
      <c r="U21" s="33"/>
      <c r="V21" s="60" t="s">
        <v>101</v>
      </c>
    </row>
    <row r="22" spans="1:22" ht="15">
      <c r="A22" s="79"/>
      <c r="B22" s="80"/>
      <c r="C22" s="80"/>
      <c r="D22" s="81" t="s">
        <v>9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35">
        <f>SUM(T21:T21)</f>
        <v>517463</v>
      </c>
      <c r="U22" s="33"/>
      <c r="V22" s="60"/>
    </row>
    <row r="23" spans="1:22" ht="67.5" customHeight="1">
      <c r="A23" s="79" t="s">
        <v>58</v>
      </c>
      <c r="B23" s="80" t="s">
        <v>56</v>
      </c>
      <c r="C23" s="80" t="s">
        <v>57</v>
      </c>
      <c r="D23" s="16" t="s">
        <v>71</v>
      </c>
      <c r="E23" s="16">
        <v>1963</v>
      </c>
      <c r="F23" s="16">
        <v>2013</v>
      </c>
      <c r="G23" s="16">
        <v>5</v>
      </c>
      <c r="H23" s="16">
        <v>0</v>
      </c>
      <c r="I23" s="38">
        <v>1113895.64</v>
      </c>
      <c r="J23" s="38">
        <v>4187.3</v>
      </c>
      <c r="K23" s="38">
        <v>15706.74</v>
      </c>
      <c r="L23" s="38"/>
      <c r="M23" s="38"/>
      <c r="N23" s="38"/>
      <c r="O23" s="38"/>
      <c r="P23" s="38"/>
      <c r="Q23" s="38"/>
      <c r="R23" s="38"/>
      <c r="S23" s="38"/>
      <c r="T23" s="39">
        <f>SUM(I23:S23)</f>
        <v>1133789.68</v>
      </c>
      <c r="U23" s="33"/>
      <c r="V23" s="60" t="s">
        <v>101</v>
      </c>
    </row>
    <row r="24" spans="1:22" ht="15">
      <c r="A24" s="79"/>
      <c r="B24" s="80"/>
      <c r="C24" s="80"/>
      <c r="D24" s="36"/>
      <c r="E24" s="36"/>
      <c r="F24" s="36"/>
      <c r="G24" s="36"/>
      <c r="H24" s="36"/>
      <c r="I24" s="38"/>
      <c r="J24" s="37"/>
      <c r="K24" s="37"/>
      <c r="L24" s="37"/>
      <c r="M24" s="37"/>
      <c r="N24" s="37"/>
      <c r="O24" s="36"/>
      <c r="P24" s="36"/>
      <c r="Q24" s="36"/>
      <c r="R24" s="36"/>
      <c r="S24" s="36"/>
      <c r="T24" s="39"/>
      <c r="U24" s="33"/>
      <c r="V24" s="60"/>
    </row>
    <row r="25" spans="1:22" ht="15">
      <c r="A25" s="79"/>
      <c r="B25" s="80"/>
      <c r="C25" s="80"/>
      <c r="D25" s="36"/>
      <c r="E25" s="36"/>
      <c r="F25" s="36"/>
      <c r="G25" s="36"/>
      <c r="H25" s="36"/>
      <c r="I25" s="38"/>
      <c r="J25" s="37"/>
      <c r="K25" s="37"/>
      <c r="L25" s="37"/>
      <c r="M25" s="37"/>
      <c r="N25" s="37"/>
      <c r="O25" s="36"/>
      <c r="P25" s="36"/>
      <c r="Q25" s="36"/>
      <c r="R25" s="36"/>
      <c r="S25" s="36"/>
      <c r="T25" s="39"/>
      <c r="U25" s="33"/>
      <c r="V25" s="60"/>
    </row>
    <row r="26" spans="1:22" ht="15">
      <c r="A26" s="79"/>
      <c r="B26" s="80"/>
      <c r="C26" s="80"/>
      <c r="D26" s="91" t="s">
        <v>9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  <c r="T26" s="35">
        <f>SUM(T23:T25)</f>
        <v>1133789.68</v>
      </c>
      <c r="U26" s="33"/>
      <c r="V26" s="60"/>
    </row>
    <row r="27" spans="1:22" ht="57.75" customHeight="1">
      <c r="A27" s="98" t="s">
        <v>61</v>
      </c>
      <c r="B27" s="79" t="s">
        <v>63</v>
      </c>
      <c r="C27" s="99" t="s">
        <v>64</v>
      </c>
      <c r="D27" s="58" t="s">
        <v>71</v>
      </c>
      <c r="E27" s="59">
        <v>1972</v>
      </c>
      <c r="F27" s="58">
        <v>2013</v>
      </c>
      <c r="G27" s="58">
        <v>5</v>
      </c>
      <c r="H27" s="58">
        <v>0</v>
      </c>
      <c r="I27" s="44">
        <f>ROUND(696027.16/0.702804,2)</f>
        <v>990357.43</v>
      </c>
      <c r="J27" s="8">
        <f>ROUND(5068.1/0.702804,2)</f>
        <v>7211.26</v>
      </c>
      <c r="K27" s="7">
        <f>ROUND(15260.61/0.702804,2)</f>
        <v>21713.89</v>
      </c>
      <c r="L27" s="7"/>
      <c r="M27" s="7"/>
      <c r="N27" s="7"/>
      <c r="O27" s="57"/>
      <c r="P27" s="57"/>
      <c r="Q27" s="57"/>
      <c r="R27" s="57"/>
      <c r="S27" s="57"/>
      <c r="T27" s="9">
        <f>SUM(I27:S27)</f>
        <v>1019282.5800000001</v>
      </c>
      <c r="U27" s="9"/>
      <c r="V27" s="60" t="s">
        <v>101</v>
      </c>
    </row>
    <row r="28" spans="1:22" ht="15">
      <c r="A28" s="98"/>
      <c r="B28" s="79"/>
      <c r="C28" s="99"/>
      <c r="D28" s="57"/>
      <c r="E28" s="6"/>
      <c r="F28" s="57"/>
      <c r="G28" s="57"/>
      <c r="H28" s="57"/>
      <c r="I28" s="44"/>
      <c r="J28" s="8"/>
      <c r="K28" s="7"/>
      <c r="L28" s="7"/>
      <c r="M28" s="7"/>
      <c r="N28" s="7"/>
      <c r="O28" s="7"/>
      <c r="P28" s="7"/>
      <c r="Q28" s="57"/>
      <c r="R28" s="57"/>
      <c r="S28" s="57"/>
      <c r="T28" s="9"/>
      <c r="U28" s="9"/>
      <c r="V28" s="60"/>
    </row>
    <row r="29" spans="1:22" ht="15">
      <c r="A29" s="98"/>
      <c r="B29" s="79"/>
      <c r="C29" s="99"/>
      <c r="D29" s="88" t="s">
        <v>9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90"/>
      <c r="T29" s="11">
        <f>T27</f>
        <v>1019282.5800000001</v>
      </c>
      <c r="U29" s="9"/>
      <c r="V29" s="60"/>
    </row>
    <row r="30" spans="1:22" s="10" customFormat="1" ht="57.75" customHeight="1">
      <c r="A30" s="98" t="s">
        <v>62</v>
      </c>
      <c r="B30" s="79" t="s">
        <v>65</v>
      </c>
      <c r="C30" s="99" t="s">
        <v>66</v>
      </c>
      <c r="D30" s="58" t="s">
        <v>71</v>
      </c>
      <c r="E30" s="59">
        <v>1978</v>
      </c>
      <c r="F30" s="58">
        <v>2013</v>
      </c>
      <c r="G30" s="58">
        <v>5</v>
      </c>
      <c r="H30" s="58">
        <v>0</v>
      </c>
      <c r="I30" s="44">
        <f>ROUND(739774.4/0.702804,2)</f>
        <v>1052604.14</v>
      </c>
      <c r="J30" s="8">
        <f>ROUND(4625.46/0.702804,2)</f>
        <v>6581.44</v>
      </c>
      <c r="K30" s="7">
        <f>ROUND(8869.25/0.702804,2)</f>
        <v>12619.81</v>
      </c>
      <c r="L30" s="7"/>
      <c r="M30" s="7"/>
      <c r="N30" s="7"/>
      <c r="O30" s="57"/>
      <c r="P30" s="57"/>
      <c r="Q30" s="57"/>
      <c r="R30" s="57"/>
      <c r="S30" s="57"/>
      <c r="T30" s="9">
        <f>SUM(I30:S30)</f>
        <v>1071805.39</v>
      </c>
      <c r="U30" s="9"/>
      <c r="V30" s="60" t="s">
        <v>101</v>
      </c>
    </row>
    <row r="31" spans="1:22" s="10" customFormat="1" ht="15">
      <c r="A31" s="98"/>
      <c r="B31" s="79"/>
      <c r="C31" s="99"/>
      <c r="D31" s="57"/>
      <c r="E31" s="6"/>
      <c r="F31" s="57"/>
      <c r="G31" s="57"/>
      <c r="H31" s="57"/>
      <c r="I31" s="44"/>
      <c r="J31" s="8"/>
      <c r="K31" s="7"/>
      <c r="L31" s="7"/>
      <c r="M31" s="7"/>
      <c r="N31" s="7"/>
      <c r="O31" s="7"/>
      <c r="P31" s="7"/>
      <c r="Q31" s="57"/>
      <c r="R31" s="57"/>
      <c r="S31" s="57"/>
      <c r="T31" s="9"/>
      <c r="U31" s="9"/>
      <c r="V31" s="60"/>
    </row>
    <row r="32" spans="1:22" s="10" customFormat="1" ht="15" customHeight="1">
      <c r="A32" s="98"/>
      <c r="B32" s="79"/>
      <c r="C32" s="99"/>
      <c r="D32" s="88" t="s">
        <v>9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90"/>
      <c r="T32" s="11">
        <f>T30</f>
        <v>1071805.39</v>
      </c>
      <c r="U32" s="9"/>
      <c r="V32" s="60"/>
    </row>
    <row r="33" spans="1:22" s="10" customFormat="1" ht="57.75" customHeight="1">
      <c r="A33" s="94" t="s">
        <v>67</v>
      </c>
      <c r="B33" s="84" t="s">
        <v>68</v>
      </c>
      <c r="C33" s="94" t="s">
        <v>69</v>
      </c>
      <c r="D33" s="58" t="s">
        <v>71</v>
      </c>
      <c r="E33" s="59" t="s">
        <v>75</v>
      </c>
      <c r="F33" s="59">
        <v>2013</v>
      </c>
      <c r="G33" s="59">
        <v>4</v>
      </c>
      <c r="H33" s="59">
        <v>1</v>
      </c>
      <c r="I33" s="44">
        <v>635671.52</v>
      </c>
      <c r="J33" s="7">
        <v>5366.12</v>
      </c>
      <c r="K33" s="7">
        <v>10052.99</v>
      </c>
      <c r="L33" s="40"/>
      <c r="M33" s="40"/>
      <c r="N33" s="40"/>
      <c r="O33" s="40"/>
      <c r="P33" s="40"/>
      <c r="Q33" s="40"/>
      <c r="R33" s="40"/>
      <c r="S33" s="40"/>
      <c r="T33" s="9">
        <f>SUM(I33:S33)</f>
        <v>651090.63</v>
      </c>
      <c r="U33" s="9"/>
      <c r="V33" s="60" t="s">
        <v>101</v>
      </c>
    </row>
    <row r="34" spans="1:22" s="10" customFormat="1" ht="15" customHeight="1">
      <c r="A34" s="96"/>
      <c r="B34" s="86"/>
      <c r="C34" s="96"/>
      <c r="D34" s="88" t="s">
        <v>9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  <c r="T34" s="11">
        <f>T33</f>
        <v>651090.63</v>
      </c>
      <c r="U34" s="9"/>
      <c r="V34" s="60"/>
    </row>
    <row r="35" spans="1:22" s="10" customFormat="1" ht="82.5" customHeight="1">
      <c r="A35" s="79" t="s">
        <v>105</v>
      </c>
      <c r="B35" s="80" t="s">
        <v>79</v>
      </c>
      <c r="C35" s="80" t="s">
        <v>24</v>
      </c>
      <c r="D35" s="16" t="s">
        <v>80</v>
      </c>
      <c r="E35" s="16">
        <v>1965</v>
      </c>
      <c r="F35" s="16">
        <v>2013</v>
      </c>
      <c r="G35" s="16">
        <v>2</v>
      </c>
      <c r="H35" s="16">
        <v>0</v>
      </c>
      <c r="I35" s="20">
        <v>304637.61</v>
      </c>
      <c r="J35" s="20">
        <v>5256.27</v>
      </c>
      <c r="K35" s="20">
        <v>10412.45</v>
      </c>
      <c r="L35" s="20"/>
      <c r="M35" s="20"/>
      <c r="N35" s="20"/>
      <c r="O35" s="21"/>
      <c r="P35" s="21"/>
      <c r="Q35" s="21"/>
      <c r="R35" s="21"/>
      <c r="S35" s="22"/>
      <c r="T35" s="23">
        <f>SUM(I35:Q35)</f>
        <v>320306.33</v>
      </c>
      <c r="U35" s="33"/>
      <c r="V35" s="63" t="s">
        <v>102</v>
      </c>
    </row>
    <row r="36" spans="1:22" s="10" customFormat="1" ht="15" customHeight="1">
      <c r="A36" s="79"/>
      <c r="B36" s="80"/>
      <c r="C36" s="80"/>
      <c r="D36" s="81" t="s">
        <v>9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29">
        <f>SUM(T35:T35)</f>
        <v>320306.33</v>
      </c>
      <c r="U36" s="33"/>
      <c r="V36" s="60"/>
    </row>
    <row r="37" spans="1:22" s="10" customFormat="1" ht="87.75" customHeight="1">
      <c r="A37" s="79" t="s">
        <v>106</v>
      </c>
      <c r="B37" s="80" t="s">
        <v>81</v>
      </c>
      <c r="C37" s="80" t="s">
        <v>82</v>
      </c>
      <c r="D37" s="16" t="s">
        <v>80</v>
      </c>
      <c r="E37" s="16">
        <v>1974</v>
      </c>
      <c r="F37" s="16">
        <v>2010</v>
      </c>
      <c r="G37" s="16">
        <v>2</v>
      </c>
      <c r="H37" s="16">
        <v>1</v>
      </c>
      <c r="I37" s="20">
        <v>357055.96</v>
      </c>
      <c r="J37" s="20">
        <v>3835.04</v>
      </c>
      <c r="K37" s="20">
        <v>9877.96</v>
      </c>
      <c r="L37" s="20"/>
      <c r="M37" s="20"/>
      <c r="N37" s="20"/>
      <c r="O37" s="21"/>
      <c r="P37" s="21"/>
      <c r="Q37" s="21"/>
      <c r="R37" s="21"/>
      <c r="S37" s="22"/>
      <c r="T37" s="23">
        <f>SUM(I37:Q37)</f>
        <v>370768.96</v>
      </c>
      <c r="U37" s="33"/>
      <c r="V37" s="60" t="s">
        <v>102</v>
      </c>
    </row>
    <row r="38" spans="1:22" s="10" customFormat="1" ht="15" customHeight="1">
      <c r="A38" s="79"/>
      <c r="B38" s="80"/>
      <c r="C38" s="80"/>
      <c r="D38" s="81" t="s">
        <v>9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3"/>
      <c r="T38" s="24">
        <f>SUM(T37:T37)</f>
        <v>370768.96</v>
      </c>
      <c r="U38" s="33"/>
      <c r="V38" s="60"/>
    </row>
    <row r="39" spans="1:22" s="10" customFormat="1" ht="48" customHeight="1">
      <c r="A39" s="79" t="s">
        <v>107</v>
      </c>
      <c r="B39" s="80" t="s">
        <v>83</v>
      </c>
      <c r="C39" s="80" t="s">
        <v>84</v>
      </c>
      <c r="D39" s="16" t="s">
        <v>80</v>
      </c>
      <c r="E39" s="16">
        <v>1972</v>
      </c>
      <c r="F39" s="16">
        <v>2013</v>
      </c>
      <c r="G39" s="16">
        <v>2</v>
      </c>
      <c r="H39" s="16">
        <v>0</v>
      </c>
      <c r="I39" s="20">
        <v>1189933.15</v>
      </c>
      <c r="J39" s="20">
        <v>9432.56</v>
      </c>
      <c r="K39" s="20">
        <v>21301.59</v>
      </c>
      <c r="L39" s="20"/>
      <c r="M39" s="20"/>
      <c r="N39" s="20"/>
      <c r="O39" s="21"/>
      <c r="P39" s="21"/>
      <c r="Q39" s="21"/>
      <c r="R39" s="21"/>
      <c r="S39" s="21"/>
      <c r="T39" s="23">
        <f>SUM(I39:Q39)</f>
        <v>1220667.3</v>
      </c>
      <c r="U39" s="33"/>
      <c r="V39" s="60" t="s">
        <v>102</v>
      </c>
    </row>
    <row r="40" spans="1:22" s="10" customFormat="1" ht="15" customHeight="1">
      <c r="A40" s="79"/>
      <c r="B40" s="80"/>
      <c r="C40" s="80"/>
      <c r="D40" s="56"/>
      <c r="E40" s="56"/>
      <c r="F40" s="56"/>
      <c r="G40" s="56"/>
      <c r="H40" s="56"/>
      <c r="I40" s="30"/>
      <c r="J40" s="30"/>
      <c r="K40" s="30"/>
      <c r="L40" s="30"/>
      <c r="M40" s="30"/>
      <c r="N40" s="30"/>
      <c r="O40" s="56"/>
      <c r="P40" s="56"/>
      <c r="Q40" s="56"/>
      <c r="R40" s="56"/>
      <c r="S40" s="56"/>
      <c r="T40" s="33"/>
      <c r="U40" s="33"/>
      <c r="V40" s="60"/>
    </row>
    <row r="41" spans="1:22" s="10" customFormat="1" ht="15" customHeight="1">
      <c r="A41" s="79"/>
      <c r="B41" s="80"/>
      <c r="C41" s="80"/>
      <c r="D41" s="81" t="s">
        <v>12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24">
        <f>SUM(T39:T40)</f>
        <v>1220667.3</v>
      </c>
      <c r="U41" s="33"/>
      <c r="V41" s="60"/>
    </row>
    <row r="42" spans="1:22" s="10" customFormat="1" ht="76.5" customHeight="1">
      <c r="A42" s="79" t="s">
        <v>108</v>
      </c>
      <c r="B42" s="80" t="s">
        <v>85</v>
      </c>
      <c r="C42" s="80" t="s">
        <v>86</v>
      </c>
      <c r="D42" s="16" t="s">
        <v>80</v>
      </c>
      <c r="E42" s="16">
        <v>1962</v>
      </c>
      <c r="F42" s="16">
        <v>1995</v>
      </c>
      <c r="G42" s="16">
        <v>2</v>
      </c>
      <c r="H42" s="16">
        <v>0</v>
      </c>
      <c r="I42" s="20">
        <v>523631</v>
      </c>
      <c r="J42" s="20">
        <v>6082</v>
      </c>
      <c r="K42" s="20">
        <v>8123</v>
      </c>
      <c r="L42" s="20"/>
      <c r="M42" s="20"/>
      <c r="N42" s="20"/>
      <c r="O42" s="21"/>
      <c r="P42" s="21"/>
      <c r="Q42" s="21"/>
      <c r="R42" s="21"/>
      <c r="S42" s="21"/>
      <c r="T42" s="23">
        <f>SUM(I42:Q42)</f>
        <v>537836</v>
      </c>
      <c r="U42" s="33"/>
      <c r="V42" s="60" t="s">
        <v>103</v>
      </c>
    </row>
    <row r="43" spans="1:22" s="10" customFormat="1" ht="15" customHeight="1">
      <c r="A43" s="79"/>
      <c r="B43" s="80"/>
      <c r="C43" s="80"/>
      <c r="D43" s="81" t="s">
        <v>9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24">
        <f>SUM(T42:T42)</f>
        <v>537836</v>
      </c>
      <c r="U43" s="33"/>
      <c r="V43" s="60"/>
    </row>
    <row r="44" spans="1:22" s="10" customFormat="1" ht="57" customHeight="1">
      <c r="A44" s="84" t="s">
        <v>109</v>
      </c>
      <c r="B44" s="79" t="s">
        <v>81</v>
      </c>
      <c r="C44" s="79" t="s">
        <v>87</v>
      </c>
      <c r="D44" s="16"/>
      <c r="E44" s="16">
        <v>1920</v>
      </c>
      <c r="F44" s="16"/>
      <c r="G44" s="16">
        <v>3</v>
      </c>
      <c r="H44" s="16">
        <v>1</v>
      </c>
      <c r="I44" s="20">
        <v>126517.94</v>
      </c>
      <c r="J44" s="20">
        <v>2220.92</v>
      </c>
      <c r="K44" s="20">
        <v>6107.27</v>
      </c>
      <c r="L44" s="20"/>
      <c r="M44" s="20"/>
      <c r="N44" s="20"/>
      <c r="O44" s="21"/>
      <c r="P44" s="21"/>
      <c r="Q44" s="21"/>
      <c r="R44" s="21"/>
      <c r="S44" s="21"/>
      <c r="T44" s="23">
        <f>SUM(I44:Q44)</f>
        <v>134846.13</v>
      </c>
      <c r="U44" s="33"/>
      <c r="V44" s="60" t="s">
        <v>102</v>
      </c>
    </row>
    <row r="45" spans="1:22" s="10" customFormat="1" ht="15" customHeight="1">
      <c r="A45" s="86"/>
      <c r="B45" s="79"/>
      <c r="C45" s="79"/>
      <c r="D45" s="81" t="s">
        <v>9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24">
        <f>SUM(T44:T44)</f>
        <v>134846.13</v>
      </c>
      <c r="U45" s="33"/>
      <c r="V45" s="60"/>
    </row>
    <row r="46" spans="1:22" s="10" customFormat="1" ht="90.75" customHeight="1">
      <c r="A46" s="79" t="s">
        <v>110</v>
      </c>
      <c r="B46" s="80" t="s">
        <v>88</v>
      </c>
      <c r="C46" s="80" t="s">
        <v>89</v>
      </c>
      <c r="D46" s="16" t="s">
        <v>90</v>
      </c>
      <c r="E46" s="16">
        <v>1966</v>
      </c>
      <c r="F46" s="16">
        <v>2013</v>
      </c>
      <c r="G46" s="16">
        <v>2</v>
      </c>
      <c r="H46" s="16">
        <v>0</v>
      </c>
      <c r="I46" s="17"/>
      <c r="J46" s="25">
        <f>5938.07*1.21</f>
        <v>7185.064699999999</v>
      </c>
      <c r="K46" s="25"/>
      <c r="L46" s="25">
        <f>224669.32*1.21</f>
        <v>271849.8772</v>
      </c>
      <c r="M46" s="25">
        <f>11207.19*1.21</f>
        <v>13560.6999</v>
      </c>
      <c r="N46" s="25">
        <f>25018.64*1.21</f>
        <v>30272.554399999997</v>
      </c>
      <c r="O46" s="25">
        <f>19610.73*1.21</f>
        <v>23728.9833</v>
      </c>
      <c r="P46" s="25">
        <f>380.89*1.21</f>
        <v>460.8769</v>
      </c>
      <c r="Q46" s="25">
        <f>3593.89*1.21</f>
        <v>4348.6069</v>
      </c>
      <c r="R46" s="25">
        <v>6256.67</v>
      </c>
      <c r="S46" s="25"/>
      <c r="T46" s="23">
        <f>SUM(I46:S46)</f>
        <v>357663.3333</v>
      </c>
      <c r="U46" s="33"/>
      <c r="V46" s="60" t="s">
        <v>104</v>
      </c>
    </row>
    <row r="47" spans="1:22" s="10" customFormat="1" ht="15" customHeight="1">
      <c r="A47" s="79"/>
      <c r="B47" s="80"/>
      <c r="C47" s="80"/>
      <c r="D47" s="16" t="s">
        <v>91</v>
      </c>
      <c r="E47" s="16">
        <v>2007</v>
      </c>
      <c r="F47" s="16"/>
      <c r="G47" s="16">
        <v>1</v>
      </c>
      <c r="H47" s="16">
        <v>0</v>
      </c>
      <c r="I47" s="17"/>
      <c r="J47" s="20"/>
      <c r="K47" s="20"/>
      <c r="L47" s="20"/>
      <c r="M47" s="20"/>
      <c r="N47" s="20"/>
      <c r="O47" s="21"/>
      <c r="P47" s="21"/>
      <c r="Q47" s="21"/>
      <c r="R47" s="21"/>
      <c r="S47" s="21"/>
      <c r="T47" s="23"/>
      <c r="U47" s="33"/>
      <c r="V47" s="60"/>
    </row>
    <row r="48" spans="1:22" s="10" customFormat="1" ht="15" customHeight="1">
      <c r="A48" s="79"/>
      <c r="B48" s="80"/>
      <c r="C48" s="80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3"/>
      <c r="T48" s="24">
        <f>SUM(T46:T47)</f>
        <v>357663.3333</v>
      </c>
      <c r="U48" s="33"/>
      <c r="V48" s="60"/>
    </row>
    <row r="49" spans="1:22" s="10" customFormat="1" ht="50.25" customHeight="1">
      <c r="A49" s="79" t="s">
        <v>111</v>
      </c>
      <c r="B49" s="80" t="s">
        <v>92</v>
      </c>
      <c r="C49" s="80" t="s">
        <v>93</v>
      </c>
      <c r="D49" s="16" t="s">
        <v>90</v>
      </c>
      <c r="E49" s="16">
        <v>1982</v>
      </c>
      <c r="F49" s="16">
        <v>2010</v>
      </c>
      <c r="G49" s="16">
        <v>2</v>
      </c>
      <c r="H49" s="16">
        <v>1</v>
      </c>
      <c r="I49" s="17"/>
      <c r="J49" s="25">
        <f>9898.36*1.21</f>
        <v>11977.0156</v>
      </c>
      <c r="K49" s="25"/>
      <c r="L49" s="25">
        <f>214647.35*1.21</f>
        <v>259723.2935</v>
      </c>
      <c r="M49" s="25">
        <f>11879.71*1.21</f>
        <v>14374.449099999998</v>
      </c>
      <c r="N49" s="25">
        <f>26187.5*1.21</f>
        <v>31686.875</v>
      </c>
      <c r="O49" s="25">
        <f>18519.29*1.21</f>
        <v>22408.3409</v>
      </c>
      <c r="P49" s="25">
        <f>1011.33*1.21</f>
        <v>1223.7093</v>
      </c>
      <c r="Q49" s="25">
        <f>10306.33*1.21</f>
        <v>12470.6593</v>
      </c>
      <c r="R49" s="25">
        <v>14428.33</v>
      </c>
      <c r="S49" s="25">
        <f>6836.67*1.21</f>
        <v>8272.3707</v>
      </c>
      <c r="T49" s="23">
        <f>SUM(I49:S49)</f>
        <v>376565.0434000001</v>
      </c>
      <c r="U49" s="33"/>
      <c r="V49" s="60" t="s">
        <v>104</v>
      </c>
    </row>
    <row r="50" spans="1:22" s="10" customFormat="1" ht="21.75" customHeight="1">
      <c r="A50" s="79"/>
      <c r="B50" s="80"/>
      <c r="C50" s="80"/>
      <c r="D50" s="16" t="s">
        <v>94</v>
      </c>
      <c r="E50" s="16">
        <v>1982</v>
      </c>
      <c r="F50" s="16">
        <v>2010</v>
      </c>
      <c r="G50" s="16">
        <v>1</v>
      </c>
      <c r="H50" s="16">
        <v>0</v>
      </c>
      <c r="I50" s="17"/>
      <c r="J50" s="17"/>
      <c r="K50" s="17"/>
      <c r="L50" s="17"/>
      <c r="M50" s="17"/>
      <c r="N50" s="17"/>
      <c r="O50" s="16"/>
      <c r="P50" s="16"/>
      <c r="Q50" s="16"/>
      <c r="R50" s="16"/>
      <c r="S50" s="16"/>
      <c r="T50" s="33"/>
      <c r="U50" s="33"/>
      <c r="V50" s="60"/>
    </row>
    <row r="51" spans="1:22" s="10" customFormat="1" ht="15" customHeight="1">
      <c r="A51" s="79"/>
      <c r="B51" s="80"/>
      <c r="C51" s="80"/>
      <c r="D51" s="81" t="s">
        <v>9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3"/>
      <c r="T51" s="24">
        <f>SUM(T49:T50)</f>
        <v>376565.0434000001</v>
      </c>
      <c r="U51" s="33"/>
      <c r="V51" s="60"/>
    </row>
    <row r="52" spans="1:22" s="10" customFormat="1" ht="70.5" customHeight="1">
      <c r="A52" s="79" t="s">
        <v>112</v>
      </c>
      <c r="B52" s="80" t="s">
        <v>95</v>
      </c>
      <c r="C52" s="80" t="s">
        <v>96</v>
      </c>
      <c r="D52" s="16" t="s">
        <v>90</v>
      </c>
      <c r="E52" s="16">
        <v>1976</v>
      </c>
      <c r="F52" s="16">
        <v>2013</v>
      </c>
      <c r="G52" s="16">
        <v>2</v>
      </c>
      <c r="H52" s="16">
        <v>0</v>
      </c>
      <c r="I52" s="17"/>
      <c r="J52" s="34">
        <f>6129.69*1.21</f>
        <v>7416.924899999999</v>
      </c>
      <c r="K52" s="34"/>
      <c r="L52" s="34">
        <f>260619.99*1.21</f>
        <v>315350.18789999996</v>
      </c>
      <c r="M52" s="34">
        <v>13450.88</v>
      </c>
      <c r="N52" s="34">
        <f>25503.71*1.21</f>
        <v>30859.4891</v>
      </c>
      <c r="O52" s="34">
        <f>18155.7*1.21</f>
        <v>21968.397</v>
      </c>
      <c r="P52" s="34">
        <f>830.98*1.21</f>
        <v>1005.4858</v>
      </c>
      <c r="Q52" s="34">
        <f>10221.19*1.21</f>
        <v>12367.6399</v>
      </c>
      <c r="R52" s="34">
        <v>15398.74</v>
      </c>
      <c r="S52" s="34">
        <f>6771.18*1.21</f>
        <v>8193.1278</v>
      </c>
      <c r="T52" s="35">
        <f>SUM(I52:S52)</f>
        <v>426010.8724</v>
      </c>
      <c r="U52" s="33"/>
      <c r="V52" s="60" t="s">
        <v>104</v>
      </c>
    </row>
    <row r="53" spans="1:22" s="10" customFormat="1" ht="15" customHeight="1">
      <c r="A53" s="79"/>
      <c r="B53" s="80"/>
      <c r="C53" s="80"/>
      <c r="D53" s="16" t="s">
        <v>91</v>
      </c>
      <c r="E53" s="16">
        <v>2008</v>
      </c>
      <c r="F53" s="16"/>
      <c r="G53" s="16">
        <v>1</v>
      </c>
      <c r="H53" s="16">
        <v>0</v>
      </c>
      <c r="I53" s="17"/>
      <c r="J53" s="37"/>
      <c r="K53" s="37"/>
      <c r="L53" s="37"/>
      <c r="M53" s="37"/>
      <c r="N53" s="37"/>
      <c r="O53" s="36"/>
      <c r="P53" s="36"/>
      <c r="Q53" s="36"/>
      <c r="R53" s="36"/>
      <c r="S53" s="36"/>
      <c r="T53" s="39"/>
      <c r="U53" s="33"/>
      <c r="V53" s="60"/>
    </row>
    <row r="54" spans="1:22" s="10" customFormat="1" ht="15" customHeight="1">
      <c r="A54" s="79"/>
      <c r="B54" s="80"/>
      <c r="C54" s="80"/>
      <c r="D54" s="81" t="s">
        <v>9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3"/>
      <c r="T54" s="35">
        <f>SUM(T52:T53)</f>
        <v>426010.8724</v>
      </c>
      <c r="U54" s="33"/>
      <c r="V54" s="60"/>
    </row>
    <row r="55" spans="1:22" s="10" customFormat="1" ht="89.25" customHeight="1">
      <c r="A55" s="79" t="s">
        <v>113</v>
      </c>
      <c r="B55" s="80" t="s">
        <v>97</v>
      </c>
      <c r="C55" s="80" t="s">
        <v>98</v>
      </c>
      <c r="D55" s="16" t="s">
        <v>90</v>
      </c>
      <c r="E55" s="16">
        <v>1978</v>
      </c>
      <c r="F55" s="16"/>
      <c r="G55" s="16">
        <v>2</v>
      </c>
      <c r="H55" s="16">
        <v>1</v>
      </c>
      <c r="I55" s="72"/>
      <c r="J55" s="34">
        <f>10182.5*1.21</f>
        <v>12320.824999999999</v>
      </c>
      <c r="K55" s="34"/>
      <c r="L55" s="34">
        <f>180504.02*1.21</f>
        <v>218409.86419999998</v>
      </c>
      <c r="M55" s="34">
        <f>10566.51*1.21</f>
        <v>12785.4771</v>
      </c>
      <c r="N55" s="34">
        <f>17522.5*1.21</f>
        <v>21202.225</v>
      </c>
      <c r="O55" s="34">
        <f>18060.45*1.21</f>
        <v>21853.1445</v>
      </c>
      <c r="P55" s="34">
        <f>75.03*1.21</f>
        <v>90.7863</v>
      </c>
      <c r="Q55" s="34">
        <f>3423.76*1.21</f>
        <v>4142.7496</v>
      </c>
      <c r="R55" s="34">
        <f>8540.96*1.21</f>
        <v>10334.561599999999</v>
      </c>
      <c r="S55" s="38"/>
      <c r="T55" s="39">
        <f>SUM(I55:S55)</f>
        <v>301139.6332999999</v>
      </c>
      <c r="U55" s="33"/>
      <c r="V55" s="60" t="s">
        <v>104</v>
      </c>
    </row>
    <row r="56" spans="1:22" s="10" customFormat="1" ht="24" customHeight="1">
      <c r="A56" s="79"/>
      <c r="B56" s="80"/>
      <c r="C56" s="80"/>
      <c r="D56" s="16" t="s">
        <v>99</v>
      </c>
      <c r="E56" s="16">
        <v>2013</v>
      </c>
      <c r="F56" s="16"/>
      <c r="G56" s="16">
        <v>1</v>
      </c>
      <c r="H56" s="16">
        <v>0</v>
      </c>
      <c r="I56" s="17"/>
      <c r="J56" s="17"/>
      <c r="K56" s="17"/>
      <c r="L56" s="17"/>
      <c r="M56" s="17"/>
      <c r="N56" s="17"/>
      <c r="O56" s="16"/>
      <c r="P56" s="16"/>
      <c r="Q56" s="16"/>
      <c r="R56" s="16"/>
      <c r="S56" s="16"/>
      <c r="T56" s="18"/>
      <c r="U56" s="33"/>
      <c r="V56" s="60"/>
    </row>
    <row r="57" spans="1:22" s="10" customFormat="1" ht="24" customHeight="1">
      <c r="A57" s="79"/>
      <c r="B57" s="80"/>
      <c r="C57" s="80"/>
      <c r="D57" s="16" t="s">
        <v>100</v>
      </c>
      <c r="E57" s="16">
        <v>1978</v>
      </c>
      <c r="F57" s="16"/>
      <c r="G57" s="16">
        <v>1</v>
      </c>
      <c r="H57" s="16">
        <v>0</v>
      </c>
      <c r="I57" s="17"/>
      <c r="J57" s="17"/>
      <c r="K57" s="17"/>
      <c r="L57" s="17"/>
      <c r="M57" s="17"/>
      <c r="N57" s="17"/>
      <c r="O57" s="16"/>
      <c r="P57" s="16"/>
      <c r="Q57" s="16"/>
      <c r="R57" s="16"/>
      <c r="S57" s="16"/>
      <c r="T57" s="18"/>
      <c r="U57" s="33"/>
      <c r="V57" s="60"/>
    </row>
    <row r="58" spans="1:22" s="10" customFormat="1" ht="15" customHeight="1">
      <c r="A58" s="79"/>
      <c r="B58" s="80"/>
      <c r="C58" s="80"/>
      <c r="D58" s="108" t="s">
        <v>9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35">
        <f>SUM(T55:T57)</f>
        <v>301139.6332999999</v>
      </c>
      <c r="U58" s="33"/>
      <c r="V58" s="60"/>
    </row>
    <row r="59" spans="1:22" s="10" customFormat="1" ht="81.75" customHeight="1">
      <c r="A59" s="101" t="s">
        <v>114</v>
      </c>
      <c r="B59" s="103" t="s">
        <v>115</v>
      </c>
      <c r="C59" s="103" t="s">
        <v>116</v>
      </c>
      <c r="D59" s="70" t="s">
        <v>71</v>
      </c>
      <c r="E59" s="73">
        <v>1964</v>
      </c>
      <c r="F59" s="73">
        <v>2013</v>
      </c>
      <c r="G59" s="73">
        <v>4</v>
      </c>
      <c r="H59" s="73">
        <v>1</v>
      </c>
      <c r="I59" s="71">
        <v>699577.13</v>
      </c>
      <c r="J59" s="71">
        <v>4185.57</v>
      </c>
      <c r="K59" s="71">
        <v>10891.53</v>
      </c>
      <c r="L59" s="66"/>
      <c r="M59" s="66"/>
      <c r="N59" s="66"/>
      <c r="O59" s="66"/>
      <c r="P59" s="66"/>
      <c r="Q59" s="66"/>
      <c r="R59" s="66"/>
      <c r="S59" s="65"/>
      <c r="T59" s="67">
        <f>SUM(I59:S59)</f>
        <v>714654.23</v>
      </c>
      <c r="U59" s="68"/>
      <c r="V59" s="69" t="s">
        <v>117</v>
      </c>
    </row>
    <row r="60" spans="1:22" s="10" customFormat="1" ht="13.5" customHeight="1">
      <c r="A60" s="102"/>
      <c r="B60" s="104"/>
      <c r="C60" s="104"/>
      <c r="D60" s="105" t="s">
        <v>9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7"/>
      <c r="T60" s="67">
        <f>T59</f>
        <v>714654.23</v>
      </c>
      <c r="U60" s="68"/>
      <c r="V60" s="69"/>
    </row>
    <row r="61" spans="1:22" ht="24.75" customHeight="1">
      <c r="A61" s="87" t="s">
        <v>26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9">
        <f>T8+T10+T12+T14+T16+T18+T20+T22+T26+T29+T32+T34+T36+T38+T41+T43+T45+T48+T51+T54+T58+T60</f>
        <v>15109833.362400007</v>
      </c>
      <c r="U61" s="33"/>
      <c r="V61" s="61"/>
    </row>
    <row r="62" spans="1:21" ht="49.5" customHeight="1">
      <c r="A62" s="100" t="s">
        <v>77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4" spans="1:21" s="1" customFormat="1" ht="15.75">
      <c r="A64" s="12" t="s">
        <v>17</v>
      </c>
      <c r="B64" s="13"/>
      <c r="C64" s="13"/>
      <c r="D64" s="54"/>
      <c r="E64" s="13"/>
      <c r="F64" s="13"/>
      <c r="G64" s="13"/>
      <c r="H64" s="13"/>
      <c r="I64" s="4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s="1" customFormat="1" ht="15.75">
      <c r="A65" s="14"/>
      <c r="B65" s="13"/>
      <c r="C65" s="13"/>
      <c r="D65" s="54"/>
      <c r="E65" s="13"/>
      <c r="F65" s="13"/>
      <c r="G65" s="13"/>
      <c r="H65" s="13"/>
      <c r="I65" s="47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s="1" customFormat="1" ht="15.75">
      <c r="A66" s="97" t="s">
        <v>18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</row>
    <row r="67" spans="1:21" s="1" customFormat="1" ht="15.75">
      <c r="A67" s="97" t="s">
        <v>19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</row>
    <row r="68" spans="1:21" s="1" customFormat="1" ht="15.75">
      <c r="A68" s="97" t="s">
        <v>20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</row>
    <row r="69" spans="1:21" s="1" customFormat="1" ht="15.75">
      <c r="A69" s="97" t="s">
        <v>21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</row>
    <row r="70" spans="1:21" s="1" customFormat="1" ht="15.75">
      <c r="A70" s="97" t="s">
        <v>22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</row>
    <row r="71" spans="1:21" s="1" customFormat="1" ht="15.75">
      <c r="A71" s="97" t="s">
        <v>23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</row>
    <row r="72" spans="1:21" s="1" customFormat="1" ht="15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</row>
    <row r="73" spans="1:21" s="1" customFormat="1" ht="15" customHeight="1">
      <c r="A73" s="97" t="s">
        <v>76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</row>
  </sheetData>
  <sheetProtection/>
  <mergeCells count="103">
    <mergeCell ref="A1:U1"/>
    <mergeCell ref="A2:U2"/>
    <mergeCell ref="A3:U3"/>
    <mergeCell ref="A4:U4"/>
    <mergeCell ref="A5:U5"/>
    <mergeCell ref="A7:A8"/>
    <mergeCell ref="B7:B8"/>
    <mergeCell ref="C7:C8"/>
    <mergeCell ref="D8:S8"/>
    <mergeCell ref="A9:A10"/>
    <mergeCell ref="B9:B10"/>
    <mergeCell ref="C9:C10"/>
    <mergeCell ref="D10:S10"/>
    <mergeCell ref="A11:A12"/>
    <mergeCell ref="B11:B12"/>
    <mergeCell ref="C11:C12"/>
    <mergeCell ref="D12:S12"/>
    <mergeCell ref="A13:A14"/>
    <mergeCell ref="B13:B14"/>
    <mergeCell ref="C13:C14"/>
    <mergeCell ref="D14:S14"/>
    <mergeCell ref="A15:A16"/>
    <mergeCell ref="B15:B16"/>
    <mergeCell ref="C15:C16"/>
    <mergeCell ref="D16:S16"/>
    <mergeCell ref="A17:A18"/>
    <mergeCell ref="B17:B18"/>
    <mergeCell ref="C17:C18"/>
    <mergeCell ref="D18:S18"/>
    <mergeCell ref="A19:A20"/>
    <mergeCell ref="B19:B20"/>
    <mergeCell ref="C19:C20"/>
    <mergeCell ref="D20:S20"/>
    <mergeCell ref="A21:A22"/>
    <mergeCell ref="B21:B22"/>
    <mergeCell ref="C21:C22"/>
    <mergeCell ref="D22:S22"/>
    <mergeCell ref="A23:A26"/>
    <mergeCell ref="B23:B26"/>
    <mergeCell ref="C23:C26"/>
    <mergeCell ref="D26:S26"/>
    <mergeCell ref="A27:A29"/>
    <mergeCell ref="B27:B29"/>
    <mergeCell ref="C27:C29"/>
    <mergeCell ref="D29:S29"/>
    <mergeCell ref="A30:A32"/>
    <mergeCell ref="B30:B32"/>
    <mergeCell ref="C30:C32"/>
    <mergeCell ref="D32:S32"/>
    <mergeCell ref="A33:A34"/>
    <mergeCell ref="B33:B34"/>
    <mergeCell ref="C33:C34"/>
    <mergeCell ref="D34:S34"/>
    <mergeCell ref="A61:S61"/>
    <mergeCell ref="A62:U62"/>
    <mergeCell ref="A39:A41"/>
    <mergeCell ref="B39:B41"/>
    <mergeCell ref="C39:C41"/>
    <mergeCell ref="D41:S41"/>
    <mergeCell ref="A66:U66"/>
    <mergeCell ref="A67:U67"/>
    <mergeCell ref="A68:U68"/>
    <mergeCell ref="A69:U69"/>
    <mergeCell ref="A70:U70"/>
    <mergeCell ref="A71:U71"/>
    <mergeCell ref="A72:U72"/>
    <mergeCell ref="A73:U73"/>
    <mergeCell ref="A35:A36"/>
    <mergeCell ref="B35:B36"/>
    <mergeCell ref="C35:C36"/>
    <mergeCell ref="D36:S36"/>
    <mergeCell ref="A37:A38"/>
    <mergeCell ref="B37:B38"/>
    <mergeCell ref="C37:C38"/>
    <mergeCell ref="D38:S38"/>
    <mergeCell ref="A42:A43"/>
    <mergeCell ref="B42:B43"/>
    <mergeCell ref="C42:C43"/>
    <mergeCell ref="D43:S43"/>
    <mergeCell ref="A44:A45"/>
    <mergeCell ref="B44:B45"/>
    <mergeCell ref="C44:C45"/>
    <mergeCell ref="D45:S45"/>
    <mergeCell ref="C55:C58"/>
    <mergeCell ref="D58:S58"/>
    <mergeCell ref="A46:A48"/>
    <mergeCell ref="B46:B48"/>
    <mergeCell ref="C46:C48"/>
    <mergeCell ref="D48:S48"/>
    <mergeCell ref="A49:A51"/>
    <mergeCell ref="B49:B51"/>
    <mergeCell ref="C49:C51"/>
    <mergeCell ref="D51:S51"/>
    <mergeCell ref="A59:A60"/>
    <mergeCell ref="B59:B60"/>
    <mergeCell ref="C59:C60"/>
    <mergeCell ref="D60:S60"/>
    <mergeCell ref="A52:A54"/>
    <mergeCell ref="B52:B54"/>
    <mergeCell ref="C52:C54"/>
    <mergeCell ref="D54:S54"/>
    <mergeCell ref="A55:A58"/>
    <mergeCell ref="B55:B5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2017-05-11T08:47:17Z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