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Lapa1" sheetId="1" r:id="rId1"/>
    <sheet name="Lapa1 (2)" sheetId="2" r:id="rId2"/>
    <sheet name="Lapa2" sheetId="3" r:id="rId3"/>
    <sheet name="Lapa3" sheetId="4" r:id="rId4"/>
  </sheets>
  <definedNames/>
  <calcPr fullCalcOnLoad="1"/>
</workbook>
</file>

<file path=xl/sharedStrings.xml><?xml version="1.0" encoding="utf-8"?>
<sst xmlns="http://schemas.openxmlformats.org/spreadsheetml/2006/main" count="263" uniqueCount="110">
  <si>
    <t>Nr.p.k.</t>
  </si>
  <si>
    <t>Iestādes nosaukums</t>
  </si>
  <si>
    <t>Adrese</t>
  </si>
  <si>
    <t>Celtnes nosaukums</t>
  </si>
  <si>
    <t>Ekspluatācijas uzsākšanas gads</t>
  </si>
  <si>
    <t>Renovācijas gads</t>
  </si>
  <si>
    <t>Stāvu skaits (virszemes)</t>
  </si>
  <si>
    <t>Stāvu skaits (pazemes)</t>
  </si>
  <si>
    <t>Sienu materiāls</t>
  </si>
  <si>
    <t>Pārsegumi</t>
  </si>
  <si>
    <t>Jumta segums</t>
  </si>
  <si>
    <t>Apdares līmenis</t>
  </si>
  <si>
    <t>Signalizācija</t>
  </si>
  <si>
    <t>Apkure</t>
  </si>
  <si>
    <t>Ūdensapgāde</t>
  </si>
  <si>
    <t>Gāzes piegāde</t>
  </si>
  <si>
    <t>Kopējā platība m2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</si>
  <si>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</si>
  <si>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Bērnu dārzs</t>
  </si>
  <si>
    <t>ķieģ.</t>
  </si>
  <si>
    <t>dz.bet.</t>
  </si>
  <si>
    <t>metāla</t>
  </si>
  <si>
    <t>uzlab.</t>
  </si>
  <si>
    <t>ugunsdz, apsardze</t>
  </si>
  <si>
    <t>centr.</t>
  </si>
  <si>
    <t>jā</t>
  </si>
  <si>
    <t>Lapenes</t>
  </si>
  <si>
    <t>koka</t>
  </si>
  <si>
    <t>Kopā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</si>
  <si>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</si>
  <si>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koks/ mūris</t>
  </si>
  <si>
    <t>gumij. ruber.</t>
  </si>
  <si>
    <t>ugunsdz</t>
  </si>
  <si>
    <t>Lapenes (12)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</si>
  <si>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</si>
  <si>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Lapenes (2)</t>
  </si>
  <si>
    <t>kopā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</si>
  <si>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</si>
  <si>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ugunsdz, apsradze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</si>
  <si>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</si>
  <si>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ruļļu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</si>
  <si>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</si>
  <si>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paneļu</t>
  </si>
  <si>
    <t>ķieģeļu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</si>
  <si>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</si>
  <si>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metāla/ruļļu</t>
  </si>
  <si>
    <t>asbest cementa loksnes</t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</si>
  <si>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</si>
  <si>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Lapene</t>
  </si>
  <si>
    <t>Skola</t>
  </si>
  <si>
    <t>Apdrošināmo objektu saraksts</t>
  </si>
  <si>
    <t>Apdrošināšanas prēmija EUR, bez PVN</t>
  </si>
  <si>
    <t>Saskaņā ar iepirkuma Tehniskajā specifikācijā noteiktajām prasībām, piedāvājam nodrošināt nekustamā īpašuma apdrošināšanas pakalpojumus sekojošiem objektiem:</t>
  </si>
  <si>
    <t>Parakstot Tehnisko piedāvājumu apliecinām, ka līguma slēgšanas tiesību piešķiršanas gadījumā pildīsim visus iepirkuma Tehniskā specifikācijā izvirzītās prasības.</t>
  </si>
  <si>
    <t>_____________________________________________________</t>
  </si>
  <si>
    <t>Paraksts</t>
  </si>
  <si>
    <t>___________________________________________ ___________________________</t>
  </si>
  <si>
    <t>Vārds, uzvārds</t>
  </si>
  <si>
    <t>_________________________________________ ______________________________</t>
  </si>
  <si>
    <t>Amats, pilnvarojums</t>
  </si>
  <si>
    <t>IEPIRKUMS
"Daugavpils pilsētas  izglītības iestāžu ēku apdrošināšana"
identifikācijas Nr.DPIP2015/31P
Tehniskais piedāvājums</t>
  </si>
  <si>
    <t>Daugavpils 10.vidusskola</t>
  </si>
  <si>
    <t>Tautas iela 11, Daugavpils</t>
  </si>
  <si>
    <t>Daugavpils 17.vidusskola</t>
  </si>
  <si>
    <t>Valmieras iela 5, Daugavpils</t>
  </si>
  <si>
    <t>Raiņa iela 30, Daugavpils</t>
  </si>
  <si>
    <t>Daugavpils 3.vidusskola un Daugavpils 9.vidusskola</t>
  </si>
  <si>
    <t>Daugavpils Valsts Ģimnāzija</t>
  </si>
  <si>
    <t>Cietokšņa iela 33, Daugavpils</t>
  </si>
  <si>
    <t xml:space="preserve">Daugavpils pilsētas 4.speciālā pirmsskolas izglītības iestāde </t>
  </si>
  <si>
    <t>Podnieku iela 1, Daugavpils</t>
  </si>
  <si>
    <t>Daugavpils pilsēta 30.pirmsskolas izglītības iestāde</t>
  </si>
  <si>
    <t>Tukuma ielā 47, Daugavpils</t>
  </si>
  <si>
    <t xml:space="preserve">Daugavpils pilsētas 10.pirmsskolas izglītības iestāde </t>
  </si>
  <si>
    <t>Strādnieku ielā 56, Daugavpils</t>
  </si>
  <si>
    <t xml:space="preserve">Daugavpils 15.speciālā pirmsskolas izglītības iestāde </t>
  </si>
  <si>
    <t>Ventspils ielā 2A, Daugavpils</t>
  </si>
  <si>
    <t>Daugavpils  pilsētas  izglītības iestādes</t>
  </si>
  <si>
    <t>Izglītības iestādes kopā:</t>
  </si>
  <si>
    <t>Piedāvājums sastādīts un parakstīts 2015.gada “___”.____________</t>
  </si>
  <si>
    <t>2.        </t>
  </si>
  <si>
    <t>Varšavas iela 45, Daugavpils</t>
  </si>
  <si>
    <t xml:space="preserve">Ieguldījumi Eiropas Savienības finansējuma ietvaros  EUR </t>
  </si>
  <si>
    <t>Zibens aizsardzība</t>
  </si>
  <si>
    <t>Videonovērošana</t>
  </si>
  <si>
    <t>Jumta un fasādes renovācija</t>
  </si>
  <si>
    <t>5.</t>
  </si>
  <si>
    <t>6.</t>
  </si>
  <si>
    <t>vispārceltniecības darbi</t>
  </si>
  <si>
    <t>siltummezgls</t>
  </si>
  <si>
    <t>apkure</t>
  </si>
  <si>
    <t>ventilācija</t>
  </si>
  <si>
    <t>ūdensapgāde</t>
  </si>
  <si>
    <t>ugunsdrošības signalizācijas sistāma</t>
  </si>
  <si>
    <t>ugunsgrēka izziņošanas sistēma</t>
  </si>
  <si>
    <t>elektrodarbi</t>
  </si>
  <si>
    <t>Iepriekšējās polises darbības termiņš</t>
  </si>
  <si>
    <t>23.10.2016.</t>
  </si>
  <si>
    <t>02.11.2016.</t>
  </si>
  <si>
    <t>25.11.2016.</t>
  </si>
  <si>
    <t>celtn</t>
  </si>
  <si>
    <t>zibens</t>
  </si>
  <si>
    <t>ugunsdrošība</t>
  </si>
  <si>
    <t>ugunsgrēka</t>
  </si>
  <si>
    <t>10PII</t>
  </si>
  <si>
    <t xml:space="preserve">15 pii </t>
  </si>
  <si>
    <t>9.</t>
  </si>
  <si>
    <t>7.</t>
  </si>
  <si>
    <t>Piedāvājums sastādīts un parakstīts 2016.gada “___”.____________</t>
  </si>
  <si>
    <r>
      <t xml:space="preserve">IEPIRKUMS                   
"Daugavpils pilsētas  izglītības iestāžu ēkās Eiropas Savienības finansējumna ietvaros izveidoto vērtību apdrošināšana"
identifikācijas </t>
    </r>
    <r>
      <rPr>
        <b/>
        <sz val="14"/>
        <rFont val="Calibri"/>
        <family val="2"/>
      </rPr>
      <t>N</t>
    </r>
    <r>
      <rPr>
        <b/>
        <sz val="14"/>
        <rFont val="Calibri"/>
        <family val="2"/>
      </rPr>
      <t>r.DPIP2016/64N</t>
    </r>
    <r>
      <rPr>
        <b/>
        <sz val="14"/>
        <color indexed="8"/>
        <rFont val="Calibri"/>
        <family val="2"/>
      </rPr>
      <t xml:space="preserve">
Tehniskais piedāvājums</t>
    </r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</si>
</sst>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Ls&quot;\ #,##0.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9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49" fillId="0" borderId="0" xfId="0" applyFont="1" applyAlignment="1">
      <alignment/>
    </xf>
    <xf numFmtId="4" fontId="49" fillId="0" borderId="0" xfId="0" applyNumberFormat="1" applyFont="1" applyAlignment="1">
      <alignment/>
    </xf>
    <xf numFmtId="4" fontId="50" fillId="0" borderId="10" xfId="0" applyNumberFormat="1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vertical="center" wrapText="1"/>
    </xf>
    <xf numFmtId="0" fontId="50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textRotation="90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textRotation="90" wrapText="1"/>
    </xf>
    <xf numFmtId="0" fontId="51" fillId="0" borderId="10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right" vertical="center" wrapText="1"/>
    </xf>
    <xf numFmtId="0" fontId="50" fillId="0" borderId="10" xfId="0" applyFont="1" applyFill="1" applyBorder="1" applyAlignment="1">
      <alignment horizontal="center" vertical="center" textRotation="90" wrapText="1"/>
    </xf>
    <xf numFmtId="0" fontId="50" fillId="0" borderId="10" xfId="0" applyFont="1" applyFill="1" applyBorder="1" applyAlignment="1">
      <alignment horizontal="right" vertical="center" textRotation="90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5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justify" vertical="center"/>
    </xf>
    <xf numFmtId="0" fontId="50" fillId="0" borderId="10" xfId="0" applyFont="1" applyFill="1" applyBorder="1" applyAlignment="1">
      <alignment horizontal="center" vertical="center" wrapText="1"/>
    </xf>
    <xf numFmtId="4" fontId="49" fillId="0" borderId="0" xfId="0" applyNumberFormat="1" applyFont="1" applyFill="1" applyAlignment="1">
      <alignment/>
    </xf>
    <xf numFmtId="4" fontId="51" fillId="34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 wrapText="1"/>
    </xf>
    <xf numFmtId="0" fontId="51" fillId="0" borderId="12" xfId="0" applyFont="1" applyBorder="1" applyAlignment="1">
      <alignment horizontal="right" vertical="center" wrapText="1"/>
    </xf>
    <xf numFmtId="0" fontId="51" fillId="0" borderId="13" xfId="0" applyFont="1" applyBorder="1" applyAlignment="1">
      <alignment horizontal="right" vertical="center" wrapText="1"/>
    </xf>
    <xf numFmtId="0" fontId="50" fillId="0" borderId="10" xfId="0" applyFont="1" applyFill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textRotation="90" wrapText="1"/>
    </xf>
    <xf numFmtId="4" fontId="50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textRotation="90" wrapText="1"/>
    </xf>
    <xf numFmtId="0" fontId="52" fillId="0" borderId="10" xfId="0" applyFont="1" applyFill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textRotation="90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4" fontId="55" fillId="0" borderId="10" xfId="0" applyNumberFormat="1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textRotation="90" wrapText="1"/>
    </xf>
    <xf numFmtId="0" fontId="5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textRotation="90" wrapText="1"/>
    </xf>
    <xf numFmtId="2" fontId="5" fillId="0" borderId="10" xfId="0" applyNumberFormat="1" applyFont="1" applyBorder="1" applyAlignment="1">
      <alignment horizontal="center" vertical="center" textRotation="90" wrapText="1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47" fillId="0" borderId="10" xfId="0" applyFont="1" applyBorder="1" applyAlignment="1">
      <alignment/>
    </xf>
    <xf numFmtId="0" fontId="0" fillId="0" borderId="14" xfId="0" applyFill="1" applyBorder="1" applyAlignment="1">
      <alignment/>
    </xf>
    <xf numFmtId="4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 wrapText="1"/>
    </xf>
    <xf numFmtId="0" fontId="51" fillId="0" borderId="12" xfId="0" applyFont="1" applyBorder="1" applyAlignment="1">
      <alignment horizontal="right" vertical="center" wrapText="1"/>
    </xf>
    <xf numFmtId="0" fontId="51" fillId="0" borderId="13" xfId="0" applyFont="1" applyBorder="1" applyAlignment="1">
      <alignment horizontal="right" vertical="center" wrapText="1"/>
    </xf>
    <xf numFmtId="0" fontId="50" fillId="0" borderId="10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56" fillId="0" borderId="0" xfId="0" applyFont="1" applyAlignment="1">
      <alignment horizontal="right" vertical="center" wrapText="1"/>
    </xf>
    <xf numFmtId="0" fontId="56" fillId="0" borderId="0" xfId="0" applyFont="1" applyAlignment="1">
      <alignment horizontal="right" vertical="center"/>
    </xf>
    <xf numFmtId="0" fontId="57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1" fillId="0" borderId="10" xfId="0" applyFont="1" applyBorder="1" applyAlignment="1">
      <alignment horizontal="right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right" vertical="center" wrapText="1"/>
    </xf>
    <xf numFmtId="0" fontId="54" fillId="0" borderId="12" xfId="0" applyFont="1" applyBorder="1" applyAlignment="1">
      <alignment horizontal="right" vertical="center" wrapText="1"/>
    </xf>
    <xf numFmtId="0" fontId="54" fillId="0" borderId="13" xfId="0" applyFont="1" applyBorder="1" applyAlignment="1">
      <alignment horizontal="right" vertical="center" wrapText="1"/>
    </xf>
    <xf numFmtId="0" fontId="51" fillId="0" borderId="11" xfId="0" applyFont="1" applyFill="1" applyBorder="1" applyAlignment="1">
      <alignment horizontal="right" vertical="center" wrapText="1"/>
    </xf>
    <xf numFmtId="0" fontId="51" fillId="0" borderId="12" xfId="0" applyFont="1" applyFill="1" applyBorder="1" applyAlignment="1">
      <alignment horizontal="right" vertical="center" wrapText="1"/>
    </xf>
    <xf numFmtId="0" fontId="51" fillId="0" borderId="13" xfId="0" applyFont="1" applyFill="1" applyBorder="1" applyAlignment="1">
      <alignment horizontal="right"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4" fontId="49" fillId="0" borderId="14" xfId="0" applyNumberFormat="1" applyFont="1" applyFill="1" applyBorder="1" applyAlignment="1">
      <alignment/>
    </xf>
    <xf numFmtId="0" fontId="49" fillId="35" borderId="16" xfId="0" applyFont="1" applyFill="1" applyBorder="1" applyAlignment="1">
      <alignment wrapText="1"/>
    </xf>
    <xf numFmtId="4" fontId="49" fillId="0" borderId="10" xfId="0" applyNumberFormat="1" applyFont="1" applyFill="1" applyBorder="1" applyAlignment="1">
      <alignment/>
    </xf>
    <xf numFmtId="4" fontId="49" fillId="0" borderId="10" xfId="0" applyNumberFormat="1" applyFont="1" applyBorder="1" applyAlignment="1">
      <alignment/>
    </xf>
    <xf numFmtId="0" fontId="49" fillId="35" borderId="10" xfId="0" applyFont="1" applyFill="1" applyBorder="1" applyAlignment="1">
      <alignment/>
    </xf>
    <xf numFmtId="0" fontId="49" fillId="35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7"/>
  <sheetViews>
    <sheetView zoomScale="99" zoomScaleNormal="99" zoomScalePageLayoutView="0" workbookViewId="0" topLeftCell="A1">
      <pane ySplit="6" topLeftCell="A7" activePane="bottomLeft" state="frozen"/>
      <selection pane="topLeft" activeCell="A1" sqref="A1"/>
      <selection pane="bottomLeft" activeCell="D31" sqref="D31"/>
    </sheetView>
  </sheetViews>
  <sheetFormatPr defaultColWidth="9.140625" defaultRowHeight="15"/>
  <cols>
    <col min="1" max="1" width="7.421875" style="0" customWidth="1"/>
    <col min="2" max="2" width="11.00390625" style="0" customWidth="1"/>
    <col min="3" max="3" width="9.57421875" style="0" customWidth="1"/>
    <col min="6" max="16" width="9.140625" style="0" customWidth="1"/>
    <col min="18" max="18" width="17.00390625" style="0" customWidth="1"/>
    <col min="19" max="19" width="12.140625" style="0" customWidth="1"/>
    <col min="20" max="20" width="18.421875" style="1" customWidth="1"/>
  </cols>
  <sheetData>
    <row r="1" spans="1:19" ht="21.75" customHeight="1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19" ht="81.75" customHeight="1">
      <c r="A2" s="69" t="s">
        <v>60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32.25" customHeight="1">
      <c r="A3" s="70" t="s">
        <v>52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19" ht="27.75" customHeight="1">
      <c r="A4" s="76" t="s">
        <v>50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19" ht="15.75">
      <c r="A5" s="74" t="s">
        <v>77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</row>
    <row r="6" spans="1:19" ht="57.75">
      <c r="A6" s="5" t="s">
        <v>0</v>
      </c>
      <c r="B6" s="6" t="s">
        <v>1</v>
      </c>
      <c r="C6" s="6" t="s">
        <v>2</v>
      </c>
      <c r="D6" s="6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7" t="s">
        <v>9</v>
      </c>
      <c r="K6" s="7" t="s">
        <v>10</v>
      </c>
      <c r="L6" s="7" t="s">
        <v>11</v>
      </c>
      <c r="M6" s="7" t="s">
        <v>12</v>
      </c>
      <c r="N6" s="7" t="s">
        <v>13</v>
      </c>
      <c r="O6" s="7" t="s">
        <v>14</v>
      </c>
      <c r="P6" s="7" t="s">
        <v>15</v>
      </c>
      <c r="Q6" s="7" t="s">
        <v>16</v>
      </c>
      <c r="R6" s="6" t="s">
        <v>82</v>
      </c>
      <c r="S6" s="6" t="s">
        <v>51</v>
      </c>
    </row>
    <row r="7" spans="1:20" ht="42">
      <c r="A7" s="61" t="s">
        <v>17</v>
      </c>
      <c r="B7" s="89" t="s">
        <v>61</v>
      </c>
      <c r="C7" s="89" t="s">
        <v>62</v>
      </c>
      <c r="D7" s="25" t="s">
        <v>49</v>
      </c>
      <c r="E7" s="34">
        <v>1965</v>
      </c>
      <c r="F7" s="34">
        <v>2013</v>
      </c>
      <c r="G7" s="34">
        <v>2</v>
      </c>
      <c r="H7" s="34">
        <v>0</v>
      </c>
      <c r="I7" s="35" t="s">
        <v>19</v>
      </c>
      <c r="J7" s="35" t="s">
        <v>20</v>
      </c>
      <c r="K7" s="35" t="s">
        <v>21</v>
      </c>
      <c r="L7" s="35" t="s">
        <v>22</v>
      </c>
      <c r="M7" s="35" t="s">
        <v>23</v>
      </c>
      <c r="N7" s="35" t="s">
        <v>24</v>
      </c>
      <c r="O7" s="34" t="s">
        <v>25</v>
      </c>
      <c r="P7" s="34"/>
      <c r="Q7" s="36">
        <v>922</v>
      </c>
      <c r="R7" s="37">
        <v>320306.33</v>
      </c>
      <c r="S7" s="3"/>
      <c r="T7" s="23"/>
    </row>
    <row r="8" spans="1:20" ht="15">
      <c r="A8" s="61"/>
      <c r="B8" s="89"/>
      <c r="C8" s="89"/>
      <c r="D8" s="8"/>
      <c r="E8" s="8"/>
      <c r="F8" s="8"/>
      <c r="G8" s="8"/>
      <c r="H8" s="8"/>
      <c r="I8" s="9"/>
      <c r="J8" s="9"/>
      <c r="K8" s="9"/>
      <c r="L8" s="9"/>
      <c r="M8" s="9"/>
      <c r="N8" s="9"/>
      <c r="O8" s="8"/>
      <c r="P8" s="8"/>
      <c r="Q8" s="22"/>
      <c r="R8" s="3"/>
      <c r="S8" s="3"/>
      <c r="T8" s="23"/>
    </row>
    <row r="9" spans="1:20" ht="15">
      <c r="A9" s="61"/>
      <c r="B9" s="89"/>
      <c r="C9" s="89"/>
      <c r="D9" s="62" t="s">
        <v>28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  <c r="R9" s="11">
        <f>SUM(R7:R8)</f>
        <v>320306.33</v>
      </c>
      <c r="S9" s="3"/>
      <c r="T9" s="23"/>
    </row>
    <row r="10" spans="1:20" ht="54.75">
      <c r="A10" s="61" t="s">
        <v>29</v>
      </c>
      <c r="B10" s="89" t="s">
        <v>63</v>
      </c>
      <c r="C10" s="89" t="s">
        <v>64</v>
      </c>
      <c r="D10" s="25" t="s">
        <v>49</v>
      </c>
      <c r="E10" s="34">
        <v>1974</v>
      </c>
      <c r="F10" s="34">
        <v>2010</v>
      </c>
      <c r="G10" s="34">
        <v>2</v>
      </c>
      <c r="H10" s="34">
        <v>1</v>
      </c>
      <c r="I10" s="35" t="s">
        <v>30</v>
      </c>
      <c r="J10" s="35" t="s">
        <v>20</v>
      </c>
      <c r="K10" s="35" t="s">
        <v>31</v>
      </c>
      <c r="L10" s="35" t="s">
        <v>22</v>
      </c>
      <c r="M10" s="35" t="s">
        <v>32</v>
      </c>
      <c r="N10" s="35" t="s">
        <v>24</v>
      </c>
      <c r="O10" s="34" t="s">
        <v>25</v>
      </c>
      <c r="P10" s="34"/>
      <c r="Q10" s="36">
        <v>2100</v>
      </c>
      <c r="R10" s="37">
        <v>370768.97</v>
      </c>
      <c r="S10" s="3"/>
      <c r="T10" s="23"/>
    </row>
    <row r="11" spans="1:20" ht="15">
      <c r="A11" s="61"/>
      <c r="B11" s="89"/>
      <c r="C11" s="89"/>
      <c r="D11" s="8"/>
      <c r="E11" s="8"/>
      <c r="F11" s="8"/>
      <c r="G11" s="8"/>
      <c r="H11" s="8"/>
      <c r="I11" s="9"/>
      <c r="J11" s="9"/>
      <c r="K11" s="9"/>
      <c r="L11" s="9"/>
      <c r="M11" s="9"/>
      <c r="N11" s="9"/>
      <c r="O11" s="8"/>
      <c r="P11" s="8"/>
      <c r="Q11" s="22"/>
      <c r="R11" s="3"/>
      <c r="S11" s="3"/>
      <c r="T11" s="23"/>
    </row>
    <row r="12" spans="1:20" ht="15">
      <c r="A12" s="61"/>
      <c r="B12" s="89"/>
      <c r="C12" s="89"/>
      <c r="D12" s="62" t="s">
        <v>28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4"/>
      <c r="R12" s="39">
        <f>SUM(R10:R11)</f>
        <v>370768.97</v>
      </c>
      <c r="S12" s="3"/>
      <c r="T12" s="23"/>
    </row>
    <row r="13" spans="1:20" ht="39.75">
      <c r="A13" s="61" t="s">
        <v>34</v>
      </c>
      <c r="B13" s="89" t="s">
        <v>66</v>
      </c>
      <c r="C13" s="89" t="s">
        <v>65</v>
      </c>
      <c r="D13" s="34" t="s">
        <v>49</v>
      </c>
      <c r="E13" s="34">
        <v>1972</v>
      </c>
      <c r="F13" s="34">
        <v>2013</v>
      </c>
      <c r="G13" s="34">
        <v>2</v>
      </c>
      <c r="H13" s="34">
        <v>0</v>
      </c>
      <c r="I13" s="35" t="s">
        <v>19</v>
      </c>
      <c r="J13" s="35" t="s">
        <v>20</v>
      </c>
      <c r="K13" s="35" t="s">
        <v>21</v>
      </c>
      <c r="L13" s="35" t="s">
        <v>22</v>
      </c>
      <c r="M13" s="35" t="s">
        <v>32</v>
      </c>
      <c r="N13" s="35" t="s">
        <v>24</v>
      </c>
      <c r="O13" s="34" t="s">
        <v>25</v>
      </c>
      <c r="P13" s="34"/>
      <c r="Q13" s="34">
        <v>1019</v>
      </c>
      <c r="R13" s="37">
        <v>1220667.3</v>
      </c>
      <c r="S13" s="3"/>
      <c r="T13" s="23"/>
    </row>
    <row r="14" spans="1:20" ht="15">
      <c r="A14" s="61"/>
      <c r="B14" s="89"/>
      <c r="C14" s="89"/>
      <c r="D14" s="8"/>
      <c r="E14" s="8"/>
      <c r="F14" s="8"/>
      <c r="G14" s="8"/>
      <c r="H14" s="8"/>
      <c r="I14" s="9"/>
      <c r="J14" s="9"/>
      <c r="K14" s="9"/>
      <c r="L14" s="9"/>
      <c r="M14" s="9"/>
      <c r="N14" s="9"/>
      <c r="O14" s="8"/>
      <c r="P14" s="8"/>
      <c r="Q14" s="8"/>
      <c r="R14" s="3"/>
      <c r="S14" s="3"/>
      <c r="T14" s="23"/>
    </row>
    <row r="15" spans="1:20" ht="15">
      <c r="A15" s="61"/>
      <c r="B15" s="89"/>
      <c r="C15" s="89"/>
      <c r="D15" s="8"/>
      <c r="E15" s="8"/>
      <c r="F15" s="8"/>
      <c r="G15" s="8"/>
      <c r="H15" s="8"/>
      <c r="I15" s="9"/>
      <c r="J15" s="9"/>
      <c r="K15" s="9"/>
      <c r="L15" s="9"/>
      <c r="M15" s="8"/>
      <c r="N15" s="9"/>
      <c r="O15" s="9"/>
      <c r="P15" s="9"/>
      <c r="Q15" s="8"/>
      <c r="R15" s="3"/>
      <c r="S15" s="3"/>
      <c r="T15" s="23"/>
    </row>
    <row r="16" spans="1:20" ht="34.5" customHeight="1">
      <c r="A16" s="61"/>
      <c r="B16" s="89"/>
      <c r="C16" s="89"/>
      <c r="D16" s="62" t="s">
        <v>36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4"/>
      <c r="R16" s="39">
        <f>SUM(R13:R15)</f>
        <v>1220667.3</v>
      </c>
      <c r="S16" s="3"/>
      <c r="T16" s="23"/>
    </row>
    <row r="17" spans="1:20" ht="42">
      <c r="A17" s="61" t="s">
        <v>37</v>
      </c>
      <c r="B17" s="89" t="s">
        <v>67</v>
      </c>
      <c r="C17" s="89" t="s">
        <v>68</v>
      </c>
      <c r="D17" s="25" t="s">
        <v>49</v>
      </c>
      <c r="E17" s="34">
        <v>1962</v>
      </c>
      <c r="F17" s="34">
        <v>1995</v>
      </c>
      <c r="G17" s="34">
        <v>2</v>
      </c>
      <c r="H17" s="34">
        <v>0</v>
      </c>
      <c r="I17" s="35" t="s">
        <v>19</v>
      </c>
      <c r="J17" s="35" t="s">
        <v>20</v>
      </c>
      <c r="K17" s="35" t="s">
        <v>21</v>
      </c>
      <c r="L17" s="35" t="s">
        <v>22</v>
      </c>
      <c r="M17" s="35" t="s">
        <v>38</v>
      </c>
      <c r="N17" s="35" t="s">
        <v>24</v>
      </c>
      <c r="O17" s="34" t="s">
        <v>25</v>
      </c>
      <c r="P17" s="34"/>
      <c r="Q17" s="34">
        <v>655</v>
      </c>
      <c r="R17" s="37">
        <v>537838</v>
      </c>
      <c r="S17" s="3"/>
      <c r="T17" s="23"/>
    </row>
    <row r="18" spans="1:20" ht="15">
      <c r="A18" s="61"/>
      <c r="B18" s="89"/>
      <c r="C18" s="89"/>
      <c r="D18" s="8"/>
      <c r="E18" s="8"/>
      <c r="F18" s="8"/>
      <c r="G18" s="8"/>
      <c r="H18" s="8"/>
      <c r="I18" s="9"/>
      <c r="J18" s="9"/>
      <c r="K18" s="9"/>
      <c r="L18" s="9"/>
      <c r="M18" s="9"/>
      <c r="N18" s="9"/>
      <c r="O18" s="8"/>
      <c r="P18" s="8"/>
      <c r="Q18" s="8"/>
      <c r="R18" s="3"/>
      <c r="S18" s="3"/>
      <c r="T18" s="23"/>
    </row>
    <row r="19" spans="1:20" ht="15">
      <c r="A19" s="61"/>
      <c r="B19" s="89"/>
      <c r="C19" s="89"/>
      <c r="D19" s="62" t="s">
        <v>28</v>
      </c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4"/>
      <c r="R19" s="39">
        <f>SUM(R17:R18)</f>
        <v>537838</v>
      </c>
      <c r="S19" s="3"/>
      <c r="T19" s="23"/>
    </row>
    <row r="20" spans="1:20" ht="42">
      <c r="A20" s="61" t="s">
        <v>39</v>
      </c>
      <c r="B20" s="89" t="s">
        <v>69</v>
      </c>
      <c r="C20" s="89" t="s">
        <v>70</v>
      </c>
      <c r="D20" s="34" t="s">
        <v>18</v>
      </c>
      <c r="E20" s="34">
        <v>1966</v>
      </c>
      <c r="F20" s="34">
        <v>2013</v>
      </c>
      <c r="G20" s="34">
        <v>2</v>
      </c>
      <c r="H20" s="34">
        <v>0</v>
      </c>
      <c r="I20" s="35" t="s">
        <v>19</v>
      </c>
      <c r="J20" s="35" t="s">
        <v>20</v>
      </c>
      <c r="K20" s="35" t="s">
        <v>21</v>
      </c>
      <c r="L20" s="35" t="s">
        <v>22</v>
      </c>
      <c r="M20" s="35" t="s">
        <v>23</v>
      </c>
      <c r="N20" s="35" t="s">
        <v>24</v>
      </c>
      <c r="O20" s="34" t="s">
        <v>25</v>
      </c>
      <c r="P20" s="34"/>
      <c r="Q20" s="34">
        <v>950</v>
      </c>
      <c r="R20" s="37">
        <v>357663.33</v>
      </c>
      <c r="S20" s="3"/>
      <c r="T20" s="23"/>
    </row>
    <row r="21" spans="1:20" ht="24">
      <c r="A21" s="61"/>
      <c r="B21" s="89"/>
      <c r="C21" s="89"/>
      <c r="D21" s="34" t="s">
        <v>26</v>
      </c>
      <c r="E21" s="34">
        <v>2007</v>
      </c>
      <c r="F21" s="34"/>
      <c r="G21" s="34">
        <v>1</v>
      </c>
      <c r="H21" s="34">
        <v>0</v>
      </c>
      <c r="I21" s="35" t="s">
        <v>27</v>
      </c>
      <c r="J21" s="35" t="s">
        <v>27</v>
      </c>
      <c r="K21" s="35" t="s">
        <v>40</v>
      </c>
      <c r="L21" s="35"/>
      <c r="M21" s="35"/>
      <c r="N21" s="35"/>
      <c r="O21" s="34"/>
      <c r="P21" s="34"/>
      <c r="Q21" s="34">
        <v>40</v>
      </c>
      <c r="R21" s="3"/>
      <c r="S21" s="3"/>
      <c r="T21" s="23"/>
    </row>
    <row r="22" spans="1:20" ht="15">
      <c r="A22" s="61"/>
      <c r="B22" s="89"/>
      <c r="C22" s="89"/>
      <c r="D22" s="34"/>
      <c r="E22" s="34"/>
      <c r="F22" s="34"/>
      <c r="G22" s="34"/>
      <c r="H22" s="34"/>
      <c r="I22" s="35"/>
      <c r="J22" s="35"/>
      <c r="K22" s="35"/>
      <c r="L22" s="35"/>
      <c r="M22" s="35"/>
      <c r="N22" s="35"/>
      <c r="O22" s="34"/>
      <c r="P22" s="34"/>
      <c r="Q22" s="34"/>
      <c r="R22" s="3"/>
      <c r="S22" s="3"/>
      <c r="T22" s="23"/>
    </row>
    <row r="23" spans="1:20" ht="15">
      <c r="A23" s="61"/>
      <c r="B23" s="89"/>
      <c r="C23" s="89"/>
      <c r="D23" s="62" t="s">
        <v>28</v>
      </c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4"/>
      <c r="R23" s="39">
        <f>SUM(R20:R22)</f>
        <v>357663.33</v>
      </c>
      <c r="S23" s="3"/>
      <c r="T23" s="23"/>
    </row>
    <row r="24" spans="1:20" ht="54.75">
      <c r="A24" s="61" t="s">
        <v>41</v>
      </c>
      <c r="B24" s="89" t="s">
        <v>71</v>
      </c>
      <c r="C24" s="89" t="s">
        <v>72</v>
      </c>
      <c r="D24" s="8" t="s">
        <v>18</v>
      </c>
      <c r="E24" s="34">
        <v>1982</v>
      </c>
      <c r="F24" s="34">
        <v>2010</v>
      </c>
      <c r="G24" s="34">
        <v>2</v>
      </c>
      <c r="H24" s="34">
        <v>1</v>
      </c>
      <c r="I24" s="35" t="s">
        <v>42</v>
      </c>
      <c r="J24" s="35" t="s">
        <v>20</v>
      </c>
      <c r="K24" s="35" t="s">
        <v>31</v>
      </c>
      <c r="L24" s="35" t="s">
        <v>22</v>
      </c>
      <c r="M24" s="35" t="s">
        <v>32</v>
      </c>
      <c r="N24" s="35" t="s">
        <v>24</v>
      </c>
      <c r="O24" s="34" t="s">
        <v>25</v>
      </c>
      <c r="P24" s="34"/>
      <c r="Q24" s="34">
        <v>2016</v>
      </c>
      <c r="R24" s="37">
        <v>376565.04</v>
      </c>
      <c r="S24" s="3"/>
      <c r="T24" s="23"/>
    </row>
    <row r="25" spans="1:20" ht="26.25">
      <c r="A25" s="61"/>
      <c r="B25" s="89"/>
      <c r="C25" s="89"/>
      <c r="D25" s="34" t="s">
        <v>33</v>
      </c>
      <c r="E25" s="34">
        <v>1982</v>
      </c>
      <c r="F25" s="34">
        <v>2010</v>
      </c>
      <c r="G25" s="34">
        <v>1</v>
      </c>
      <c r="H25" s="34">
        <v>0</v>
      </c>
      <c r="I25" s="35" t="s">
        <v>43</v>
      </c>
      <c r="J25" s="35" t="s">
        <v>27</v>
      </c>
      <c r="K25" s="35" t="s">
        <v>21</v>
      </c>
      <c r="L25" s="35"/>
      <c r="M25" s="35"/>
      <c r="N25" s="35"/>
      <c r="O25" s="34"/>
      <c r="P25" s="34"/>
      <c r="Q25" s="34">
        <v>444</v>
      </c>
      <c r="R25" s="3"/>
      <c r="S25" s="3"/>
      <c r="T25" s="23"/>
    </row>
    <row r="26" spans="1:20" ht="15">
      <c r="A26" s="61"/>
      <c r="B26" s="89"/>
      <c r="C26" s="89"/>
      <c r="D26" s="62" t="s">
        <v>28</v>
      </c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4"/>
      <c r="R26" s="39">
        <f>SUM(R24:R25)</f>
        <v>376565.04</v>
      </c>
      <c r="S26" s="3"/>
      <c r="T26" s="23"/>
    </row>
    <row r="27" spans="1:20" ht="51.75">
      <c r="A27" s="61" t="s">
        <v>44</v>
      </c>
      <c r="B27" s="89" t="s">
        <v>73</v>
      </c>
      <c r="C27" s="89" t="s">
        <v>74</v>
      </c>
      <c r="D27" s="34" t="s">
        <v>18</v>
      </c>
      <c r="E27" s="34">
        <v>1976</v>
      </c>
      <c r="F27" s="34">
        <v>2013</v>
      </c>
      <c r="G27" s="34">
        <v>2</v>
      </c>
      <c r="H27" s="34">
        <v>0</v>
      </c>
      <c r="I27" s="35" t="s">
        <v>42</v>
      </c>
      <c r="J27" s="35" t="s">
        <v>20</v>
      </c>
      <c r="K27" s="35" t="s">
        <v>45</v>
      </c>
      <c r="L27" s="35" t="s">
        <v>22</v>
      </c>
      <c r="M27" s="35" t="s">
        <v>32</v>
      </c>
      <c r="N27" s="35" t="s">
        <v>24</v>
      </c>
      <c r="O27" s="34" t="s">
        <v>25</v>
      </c>
      <c r="P27" s="34"/>
      <c r="Q27" s="34">
        <v>2766</v>
      </c>
      <c r="R27" s="39">
        <v>426010.78</v>
      </c>
      <c r="S27" s="3"/>
      <c r="T27" s="23"/>
    </row>
    <row r="28" spans="1:20" ht="38.25">
      <c r="A28" s="61"/>
      <c r="B28" s="89"/>
      <c r="C28" s="89"/>
      <c r="D28" s="34" t="s">
        <v>26</v>
      </c>
      <c r="E28" s="34">
        <v>2008</v>
      </c>
      <c r="F28" s="34"/>
      <c r="G28" s="34">
        <v>1</v>
      </c>
      <c r="H28" s="34">
        <v>0</v>
      </c>
      <c r="I28" s="35" t="s">
        <v>27</v>
      </c>
      <c r="J28" s="35" t="s">
        <v>27</v>
      </c>
      <c r="K28" s="35" t="s">
        <v>46</v>
      </c>
      <c r="L28" s="35"/>
      <c r="M28" s="35"/>
      <c r="N28" s="35"/>
      <c r="O28" s="34"/>
      <c r="P28" s="34"/>
      <c r="Q28" s="34">
        <v>543</v>
      </c>
      <c r="R28" s="37"/>
      <c r="S28" s="3"/>
      <c r="T28" s="23"/>
    </row>
    <row r="29" spans="1:20" ht="15">
      <c r="A29" s="61"/>
      <c r="B29" s="89"/>
      <c r="C29" s="89"/>
      <c r="D29" s="62" t="s">
        <v>28</v>
      </c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4"/>
      <c r="R29" s="39">
        <f>SUM(R27:R28)</f>
        <v>426010.78</v>
      </c>
      <c r="S29" s="3"/>
      <c r="T29" s="23"/>
    </row>
    <row r="30" spans="1:20" ht="54.75">
      <c r="A30" s="61" t="s">
        <v>47</v>
      </c>
      <c r="B30" s="89" t="s">
        <v>75</v>
      </c>
      <c r="C30" s="89" t="s">
        <v>76</v>
      </c>
      <c r="D30" s="34" t="s">
        <v>18</v>
      </c>
      <c r="E30" s="34">
        <v>1978</v>
      </c>
      <c r="F30" s="34"/>
      <c r="G30" s="34">
        <v>2</v>
      </c>
      <c r="H30" s="34">
        <v>1</v>
      </c>
      <c r="I30" s="35" t="s">
        <v>42</v>
      </c>
      <c r="J30" s="35" t="s">
        <v>20</v>
      </c>
      <c r="K30" s="35" t="s">
        <v>31</v>
      </c>
      <c r="L30" s="35" t="s">
        <v>22</v>
      </c>
      <c r="M30" s="35" t="s">
        <v>32</v>
      </c>
      <c r="N30" s="35" t="s">
        <v>24</v>
      </c>
      <c r="O30" s="34" t="s">
        <v>25</v>
      </c>
      <c r="P30" s="34"/>
      <c r="Q30" s="34">
        <v>2018</v>
      </c>
      <c r="R30" s="37">
        <v>301139.63</v>
      </c>
      <c r="S30" s="3"/>
      <c r="T30" s="23"/>
    </row>
    <row r="31" spans="1:20" ht="26.25">
      <c r="A31" s="61"/>
      <c r="B31" s="89"/>
      <c r="C31" s="89"/>
      <c r="D31" s="34" t="s">
        <v>35</v>
      </c>
      <c r="E31" s="34">
        <v>2013</v>
      </c>
      <c r="F31" s="34"/>
      <c r="G31" s="34">
        <v>1</v>
      </c>
      <c r="H31" s="34">
        <v>0</v>
      </c>
      <c r="I31" s="35" t="s">
        <v>27</v>
      </c>
      <c r="J31" s="35" t="s">
        <v>27</v>
      </c>
      <c r="K31" s="35" t="s">
        <v>21</v>
      </c>
      <c r="L31" s="35"/>
      <c r="M31" s="35"/>
      <c r="N31" s="35"/>
      <c r="O31" s="34"/>
      <c r="P31" s="34"/>
      <c r="Q31" s="34">
        <v>96.8</v>
      </c>
      <c r="R31" s="37"/>
      <c r="S31" s="3"/>
      <c r="T31" s="23"/>
    </row>
    <row r="32" spans="1:20" ht="38.25">
      <c r="A32" s="61"/>
      <c r="B32" s="89"/>
      <c r="C32" s="89"/>
      <c r="D32" s="34" t="s">
        <v>48</v>
      </c>
      <c r="E32" s="34">
        <v>1978</v>
      </c>
      <c r="F32" s="34"/>
      <c r="G32" s="34">
        <v>1</v>
      </c>
      <c r="H32" s="34">
        <v>0</v>
      </c>
      <c r="I32" s="35" t="s">
        <v>27</v>
      </c>
      <c r="J32" s="35" t="s">
        <v>27</v>
      </c>
      <c r="K32" s="35" t="s">
        <v>46</v>
      </c>
      <c r="L32" s="35"/>
      <c r="M32" s="35"/>
      <c r="N32" s="35"/>
      <c r="O32" s="34"/>
      <c r="P32" s="34"/>
      <c r="Q32" s="34">
        <v>31.2</v>
      </c>
      <c r="R32" s="37"/>
      <c r="S32" s="3"/>
      <c r="T32" s="23"/>
    </row>
    <row r="33" spans="1:20" ht="15">
      <c r="A33" s="61"/>
      <c r="B33" s="89"/>
      <c r="C33" s="89"/>
      <c r="D33" s="80" t="s">
        <v>28</v>
      </c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2"/>
      <c r="R33" s="39">
        <f>SUM(R30:R32)</f>
        <v>301139.63</v>
      </c>
      <c r="S33" s="3"/>
      <c r="T33" s="23"/>
    </row>
    <row r="34" spans="1:20" ht="15">
      <c r="A34" s="61" t="s">
        <v>80</v>
      </c>
      <c r="B34" s="61" t="s">
        <v>63</v>
      </c>
      <c r="C34" s="61" t="s">
        <v>81</v>
      </c>
      <c r="D34" s="8"/>
      <c r="E34" s="8"/>
      <c r="F34" s="8"/>
      <c r="G34" s="8"/>
      <c r="H34" s="8"/>
      <c r="I34" s="9"/>
      <c r="J34" s="9"/>
      <c r="K34" s="9"/>
      <c r="L34" s="9"/>
      <c r="M34" s="9"/>
      <c r="N34" s="9"/>
      <c r="O34" s="8"/>
      <c r="P34" s="8"/>
      <c r="Q34" s="8"/>
      <c r="R34" s="3">
        <v>134846.13</v>
      </c>
      <c r="S34" s="3"/>
      <c r="T34" s="23"/>
    </row>
    <row r="35" spans="1:20" ht="15">
      <c r="A35" s="61"/>
      <c r="B35" s="61"/>
      <c r="C35" s="61"/>
      <c r="D35" s="8"/>
      <c r="E35" s="8"/>
      <c r="F35" s="8"/>
      <c r="G35" s="8"/>
      <c r="H35" s="8"/>
      <c r="I35" s="9"/>
      <c r="J35" s="9"/>
      <c r="K35" s="9"/>
      <c r="L35" s="9"/>
      <c r="M35" s="9"/>
      <c r="N35" s="9"/>
      <c r="O35" s="8"/>
      <c r="P35" s="8"/>
      <c r="Q35" s="8"/>
      <c r="R35" s="3"/>
      <c r="S35" s="3"/>
      <c r="T35" s="23"/>
    </row>
    <row r="36" spans="1:20" ht="15">
      <c r="A36" s="61"/>
      <c r="B36" s="61"/>
      <c r="C36" s="61"/>
      <c r="D36" s="62" t="s">
        <v>28</v>
      </c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4"/>
      <c r="R36" s="11">
        <f>SUM(R34:R35)</f>
        <v>134846.13</v>
      </c>
      <c r="S36" s="3"/>
      <c r="T36" s="23"/>
    </row>
    <row r="37" spans="1:20" s="17" customFormat="1" ht="45" customHeight="1">
      <c r="A37" s="87"/>
      <c r="B37" s="61"/>
      <c r="C37" s="88"/>
      <c r="D37" s="12"/>
      <c r="E37" s="13"/>
      <c r="F37" s="12"/>
      <c r="G37" s="12"/>
      <c r="H37" s="12"/>
      <c r="I37" s="14"/>
      <c r="J37" s="15"/>
      <c r="K37" s="14"/>
      <c r="L37" s="14"/>
      <c r="M37" s="14"/>
      <c r="N37" s="14"/>
      <c r="O37" s="12"/>
      <c r="P37" s="12"/>
      <c r="Q37" s="12"/>
      <c r="R37" s="16"/>
      <c r="S37" s="16"/>
      <c r="T37" s="23"/>
    </row>
    <row r="38" spans="1:20" s="17" customFormat="1" ht="15">
      <c r="A38" s="87"/>
      <c r="B38" s="61"/>
      <c r="C38" s="88"/>
      <c r="D38" s="12"/>
      <c r="E38" s="13"/>
      <c r="F38" s="12"/>
      <c r="G38" s="12"/>
      <c r="H38" s="12"/>
      <c r="I38" s="14"/>
      <c r="J38" s="15"/>
      <c r="K38" s="14"/>
      <c r="L38" s="14"/>
      <c r="M38" s="14"/>
      <c r="N38" s="14"/>
      <c r="O38" s="14"/>
      <c r="P38" s="12"/>
      <c r="Q38" s="12"/>
      <c r="R38" s="16"/>
      <c r="S38" s="16"/>
      <c r="T38" s="23"/>
    </row>
    <row r="39" spans="1:20" s="17" customFormat="1" ht="15" customHeight="1">
      <c r="A39" s="87"/>
      <c r="B39" s="61"/>
      <c r="C39" s="88"/>
      <c r="D39" s="83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5"/>
      <c r="R39" s="18"/>
      <c r="S39" s="16"/>
      <c r="T39" s="23"/>
    </row>
    <row r="40" spans="1:20" ht="24.75" customHeight="1">
      <c r="A40" s="71" t="s">
        <v>78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39">
        <f>R39+R36+R33+R29+R26+R23+R19+R16+R12+R9</f>
        <v>4045805.51</v>
      </c>
      <c r="S40" s="3"/>
      <c r="T40" s="2"/>
    </row>
    <row r="41" spans="1:19" ht="15.75">
      <c r="A41" s="77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9"/>
    </row>
    <row r="42" spans="1:20" ht="15">
      <c r="A42" s="61"/>
      <c r="B42" s="61"/>
      <c r="C42" s="61"/>
      <c r="D42" s="61"/>
      <c r="E42" s="61"/>
      <c r="F42" s="61"/>
      <c r="G42" s="61"/>
      <c r="H42" s="61"/>
      <c r="I42" s="65"/>
      <c r="J42" s="65"/>
      <c r="K42" s="65"/>
      <c r="L42" s="65"/>
      <c r="M42" s="9"/>
      <c r="N42" s="65"/>
      <c r="O42" s="61"/>
      <c r="P42" s="61"/>
      <c r="Q42" s="86"/>
      <c r="R42" s="73"/>
      <c r="S42" s="4"/>
      <c r="T42" s="2"/>
    </row>
    <row r="43" spans="1:20" ht="15">
      <c r="A43" s="61"/>
      <c r="B43" s="61"/>
      <c r="C43" s="61"/>
      <c r="D43" s="61"/>
      <c r="E43" s="61"/>
      <c r="F43" s="61"/>
      <c r="G43" s="61"/>
      <c r="H43" s="61"/>
      <c r="I43" s="65"/>
      <c r="J43" s="65"/>
      <c r="K43" s="65"/>
      <c r="L43" s="65"/>
      <c r="M43" s="9"/>
      <c r="N43" s="65"/>
      <c r="O43" s="61"/>
      <c r="P43" s="61"/>
      <c r="Q43" s="86"/>
      <c r="R43" s="86"/>
      <c r="S43" s="4"/>
      <c r="T43" s="2"/>
    </row>
    <row r="44" spans="1:20" ht="15">
      <c r="A44" s="8"/>
      <c r="B44" s="8"/>
      <c r="C44" s="8"/>
      <c r="D44" s="8"/>
      <c r="E44" s="8"/>
      <c r="F44" s="8"/>
      <c r="G44" s="8"/>
      <c r="H44" s="8"/>
      <c r="I44" s="9"/>
      <c r="J44" s="9"/>
      <c r="K44" s="9"/>
      <c r="L44" s="9"/>
      <c r="M44" s="9"/>
      <c r="N44" s="9"/>
      <c r="O44" s="8"/>
      <c r="P44" s="8"/>
      <c r="Q44" s="10"/>
      <c r="R44" s="11"/>
      <c r="S44" s="3"/>
      <c r="T44" s="2"/>
    </row>
    <row r="45" spans="1:20" ht="15">
      <c r="A45" s="8"/>
      <c r="B45" s="8"/>
      <c r="C45" s="8"/>
      <c r="D45" s="8"/>
      <c r="E45" s="8"/>
      <c r="F45" s="8"/>
      <c r="G45" s="8"/>
      <c r="H45" s="8"/>
      <c r="I45" s="9"/>
      <c r="J45" s="9"/>
      <c r="K45" s="9"/>
      <c r="L45" s="9"/>
      <c r="M45" s="9"/>
      <c r="N45" s="9"/>
      <c r="O45" s="8"/>
      <c r="P45" s="8"/>
      <c r="Q45" s="10"/>
      <c r="R45" s="11"/>
      <c r="S45" s="3"/>
      <c r="T45" s="2"/>
    </row>
    <row r="46" spans="1:20" ht="15">
      <c r="A46" s="61"/>
      <c r="B46" s="61"/>
      <c r="C46" s="61"/>
      <c r="D46" s="8"/>
      <c r="E46" s="8"/>
      <c r="F46" s="8"/>
      <c r="G46" s="8"/>
      <c r="H46" s="8"/>
      <c r="I46" s="9"/>
      <c r="J46" s="9"/>
      <c r="K46" s="9"/>
      <c r="L46" s="9"/>
      <c r="M46" s="9"/>
      <c r="N46" s="9"/>
      <c r="O46" s="8"/>
      <c r="P46" s="8"/>
      <c r="Q46" s="8"/>
      <c r="R46" s="3"/>
      <c r="S46" s="3"/>
      <c r="T46" s="2"/>
    </row>
    <row r="47" spans="1:20" ht="15">
      <c r="A47" s="61"/>
      <c r="B47" s="61"/>
      <c r="C47" s="61"/>
      <c r="D47" s="8"/>
      <c r="E47" s="8"/>
      <c r="F47" s="8"/>
      <c r="G47" s="8"/>
      <c r="H47" s="8"/>
      <c r="I47" s="9"/>
      <c r="J47" s="9"/>
      <c r="K47" s="9"/>
      <c r="L47" s="9"/>
      <c r="M47" s="9"/>
      <c r="N47" s="9"/>
      <c r="O47" s="8"/>
      <c r="P47" s="8"/>
      <c r="Q47" s="8"/>
      <c r="R47" s="3"/>
      <c r="S47" s="3"/>
      <c r="T47" s="2"/>
    </row>
    <row r="48" spans="1:20" ht="15">
      <c r="A48" s="61"/>
      <c r="B48" s="61"/>
      <c r="C48" s="61"/>
      <c r="D48" s="62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4"/>
      <c r="R48" s="11"/>
      <c r="S48" s="3"/>
      <c r="T48" s="2"/>
    </row>
    <row r="49" spans="1:20" ht="15">
      <c r="A49" s="8"/>
      <c r="B49" s="8"/>
      <c r="C49" s="8"/>
      <c r="D49" s="8"/>
      <c r="E49" s="8"/>
      <c r="F49" s="8"/>
      <c r="G49" s="8"/>
      <c r="H49" s="8"/>
      <c r="I49" s="9"/>
      <c r="J49" s="9"/>
      <c r="K49" s="9"/>
      <c r="L49" s="9"/>
      <c r="M49" s="9"/>
      <c r="N49" s="9"/>
      <c r="O49" s="8"/>
      <c r="P49" s="8"/>
      <c r="Q49" s="10"/>
      <c r="R49" s="11"/>
      <c r="S49" s="3"/>
      <c r="T49" s="2"/>
    </row>
    <row r="50" spans="1:20" ht="15">
      <c r="A50" s="8"/>
      <c r="B50" s="8"/>
      <c r="C50" s="8"/>
      <c r="D50" s="8"/>
      <c r="E50" s="8"/>
      <c r="F50" s="8"/>
      <c r="G50" s="8"/>
      <c r="H50" s="8"/>
      <c r="I50" s="9"/>
      <c r="J50" s="9"/>
      <c r="K50" s="9"/>
      <c r="L50" s="9"/>
      <c r="M50" s="9"/>
      <c r="N50" s="9"/>
      <c r="O50" s="8"/>
      <c r="P50" s="8"/>
      <c r="Q50" s="10"/>
      <c r="R50" s="11"/>
      <c r="S50" s="3"/>
      <c r="T50" s="2"/>
    </row>
    <row r="51" spans="1:20" ht="15">
      <c r="A51" s="8"/>
      <c r="B51" s="8"/>
      <c r="C51" s="8"/>
      <c r="D51" s="8"/>
      <c r="E51" s="8"/>
      <c r="F51" s="8"/>
      <c r="G51" s="8"/>
      <c r="H51" s="8"/>
      <c r="I51" s="9"/>
      <c r="J51" s="9"/>
      <c r="K51" s="9"/>
      <c r="L51" s="9"/>
      <c r="M51" s="9"/>
      <c r="N51" s="9"/>
      <c r="O51" s="8"/>
      <c r="P51" s="8"/>
      <c r="Q51" s="10"/>
      <c r="R51" s="11"/>
      <c r="S51" s="3"/>
      <c r="T51" s="2"/>
    </row>
    <row r="52" spans="1:20" ht="15">
      <c r="A52" s="61"/>
      <c r="B52" s="61"/>
      <c r="C52" s="61"/>
      <c r="D52" s="8"/>
      <c r="E52" s="8"/>
      <c r="F52" s="8"/>
      <c r="G52" s="8"/>
      <c r="H52" s="8"/>
      <c r="I52" s="9"/>
      <c r="J52" s="9"/>
      <c r="K52" s="9"/>
      <c r="L52" s="9"/>
      <c r="M52" s="9"/>
      <c r="N52" s="9"/>
      <c r="O52" s="8"/>
      <c r="P52" s="8"/>
      <c r="Q52" s="8"/>
      <c r="R52" s="3"/>
      <c r="S52" s="3"/>
      <c r="T52" s="2"/>
    </row>
    <row r="53" spans="1:20" ht="15">
      <c r="A53" s="61"/>
      <c r="B53" s="61"/>
      <c r="C53" s="61"/>
      <c r="D53" s="8"/>
      <c r="E53" s="8"/>
      <c r="F53" s="8"/>
      <c r="G53" s="8"/>
      <c r="H53" s="8"/>
      <c r="I53" s="9"/>
      <c r="J53" s="9"/>
      <c r="K53" s="9"/>
      <c r="L53" s="9"/>
      <c r="M53" s="9"/>
      <c r="N53" s="9"/>
      <c r="O53" s="8"/>
      <c r="P53" s="8"/>
      <c r="Q53" s="8"/>
      <c r="R53" s="3"/>
      <c r="S53" s="3"/>
      <c r="T53" s="2"/>
    </row>
    <row r="54" spans="1:20" ht="15">
      <c r="A54" s="61"/>
      <c r="B54" s="61"/>
      <c r="C54" s="61"/>
      <c r="D54" s="62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4"/>
      <c r="R54" s="11"/>
      <c r="S54" s="3"/>
      <c r="T54" s="2"/>
    </row>
    <row r="55" spans="1:20" ht="15">
      <c r="A55" s="8"/>
      <c r="B55" s="8"/>
      <c r="C55" s="8"/>
      <c r="D55" s="8"/>
      <c r="E55" s="8"/>
      <c r="F55" s="8"/>
      <c r="G55" s="8"/>
      <c r="H55" s="8"/>
      <c r="I55" s="9"/>
      <c r="J55" s="9"/>
      <c r="K55" s="9"/>
      <c r="L55" s="9"/>
      <c r="M55" s="9"/>
      <c r="N55" s="9"/>
      <c r="O55" s="8"/>
      <c r="P55" s="8"/>
      <c r="Q55" s="10"/>
      <c r="R55" s="11"/>
      <c r="S55" s="3"/>
      <c r="T55" s="2"/>
    </row>
    <row r="56" spans="1:20" ht="15">
      <c r="A56" s="61"/>
      <c r="B56" s="61"/>
      <c r="C56" s="61"/>
      <c r="D56" s="8"/>
      <c r="E56" s="8"/>
      <c r="F56" s="8"/>
      <c r="G56" s="8"/>
      <c r="H56" s="8"/>
      <c r="I56" s="9"/>
      <c r="J56" s="9"/>
      <c r="K56" s="9"/>
      <c r="L56" s="9"/>
      <c r="M56" s="9"/>
      <c r="N56" s="9"/>
      <c r="O56" s="8"/>
      <c r="P56" s="8"/>
      <c r="Q56" s="8"/>
      <c r="R56" s="3"/>
      <c r="S56" s="3"/>
      <c r="T56" s="2"/>
    </row>
    <row r="57" spans="1:20" ht="15">
      <c r="A57" s="61"/>
      <c r="B57" s="61"/>
      <c r="C57" s="61"/>
      <c r="D57" s="8"/>
      <c r="E57" s="8"/>
      <c r="F57" s="8"/>
      <c r="G57" s="8"/>
      <c r="H57" s="8"/>
      <c r="I57" s="9"/>
      <c r="J57" s="9"/>
      <c r="K57" s="9"/>
      <c r="L57" s="9"/>
      <c r="M57" s="9"/>
      <c r="N57" s="9"/>
      <c r="O57" s="8"/>
      <c r="P57" s="8"/>
      <c r="Q57" s="8"/>
      <c r="R57" s="3"/>
      <c r="S57" s="3"/>
      <c r="T57" s="2"/>
    </row>
    <row r="58" spans="1:20" ht="15">
      <c r="A58" s="61"/>
      <c r="B58" s="61"/>
      <c r="C58" s="61"/>
      <c r="D58" s="62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4"/>
      <c r="R58" s="11"/>
      <c r="S58" s="3"/>
      <c r="T58" s="2"/>
    </row>
    <row r="59" spans="1:20" ht="36" customHeight="1">
      <c r="A59" s="61"/>
      <c r="B59" s="61"/>
      <c r="C59" s="61"/>
      <c r="D59" s="8"/>
      <c r="E59" s="8"/>
      <c r="F59" s="8"/>
      <c r="G59" s="8"/>
      <c r="H59" s="8"/>
      <c r="I59" s="9"/>
      <c r="J59" s="9"/>
      <c r="K59" s="9"/>
      <c r="L59" s="9"/>
      <c r="M59" s="9"/>
      <c r="N59" s="9"/>
      <c r="O59" s="8"/>
      <c r="P59" s="8"/>
      <c r="Q59" s="8"/>
      <c r="R59" s="3"/>
      <c r="S59" s="3"/>
      <c r="T59" s="2"/>
    </row>
    <row r="60" spans="1:20" ht="15">
      <c r="A60" s="61"/>
      <c r="B60" s="61"/>
      <c r="C60" s="61"/>
      <c r="D60" s="8"/>
      <c r="E60" s="8"/>
      <c r="F60" s="8"/>
      <c r="G60" s="8"/>
      <c r="H60" s="8"/>
      <c r="I60" s="9"/>
      <c r="J60" s="8"/>
      <c r="K60" s="9"/>
      <c r="L60" s="8"/>
      <c r="M60" s="8"/>
      <c r="N60" s="8"/>
      <c r="O60" s="8"/>
      <c r="P60" s="8"/>
      <c r="Q60" s="8"/>
      <c r="R60" s="3"/>
      <c r="S60" s="3"/>
      <c r="T60" s="2"/>
    </row>
    <row r="61" spans="1:20" ht="15">
      <c r="A61" s="61"/>
      <c r="B61" s="61"/>
      <c r="C61" s="61"/>
      <c r="D61" s="62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4"/>
      <c r="R61" s="11"/>
      <c r="S61" s="3"/>
      <c r="T61" s="2"/>
    </row>
    <row r="62" spans="1:20" ht="15">
      <c r="A62" s="8"/>
      <c r="B62" s="8"/>
      <c r="C62" s="8"/>
      <c r="D62" s="8"/>
      <c r="E62" s="8"/>
      <c r="F62" s="8"/>
      <c r="G62" s="8"/>
      <c r="H62" s="8"/>
      <c r="I62" s="9"/>
      <c r="J62" s="9"/>
      <c r="K62" s="9"/>
      <c r="L62" s="9"/>
      <c r="M62" s="9"/>
      <c r="N62" s="9"/>
      <c r="O62" s="8"/>
      <c r="P62" s="8"/>
      <c r="Q62" s="10"/>
      <c r="R62" s="11"/>
      <c r="S62" s="3"/>
      <c r="T62" s="2"/>
    </row>
    <row r="63" spans="1:20" ht="15">
      <c r="A63" s="61"/>
      <c r="B63" s="61"/>
      <c r="C63" s="61"/>
      <c r="D63" s="8"/>
      <c r="E63" s="8"/>
      <c r="F63" s="8"/>
      <c r="G63" s="8"/>
      <c r="H63" s="8"/>
      <c r="I63" s="9"/>
      <c r="J63" s="9"/>
      <c r="K63" s="9"/>
      <c r="L63" s="9"/>
      <c r="M63" s="9"/>
      <c r="N63" s="9"/>
      <c r="O63" s="8"/>
      <c r="P63" s="8"/>
      <c r="Q63" s="8"/>
      <c r="R63" s="3"/>
      <c r="S63" s="3"/>
      <c r="T63" s="2"/>
    </row>
    <row r="64" spans="1:20" ht="15">
      <c r="A64" s="61"/>
      <c r="B64" s="61"/>
      <c r="C64" s="61"/>
      <c r="D64" s="8"/>
      <c r="E64" s="8"/>
      <c r="F64" s="8"/>
      <c r="G64" s="8"/>
      <c r="H64" s="8"/>
      <c r="I64" s="9"/>
      <c r="J64" s="9"/>
      <c r="K64" s="9"/>
      <c r="L64" s="9"/>
      <c r="M64" s="9"/>
      <c r="N64" s="9"/>
      <c r="O64" s="9"/>
      <c r="P64" s="9"/>
      <c r="Q64" s="8"/>
      <c r="R64" s="3"/>
      <c r="S64" s="3"/>
      <c r="T64" s="2"/>
    </row>
    <row r="65" spans="1:20" ht="15">
      <c r="A65" s="61"/>
      <c r="B65" s="61"/>
      <c r="C65" s="61"/>
      <c r="D65" s="62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4"/>
      <c r="R65" s="11"/>
      <c r="S65" s="3"/>
      <c r="T65" s="2"/>
    </row>
    <row r="66" spans="1:20" ht="15">
      <c r="A66" s="61"/>
      <c r="B66" s="61"/>
      <c r="C66" s="61"/>
      <c r="D66" s="8"/>
      <c r="E66" s="8"/>
      <c r="F66" s="8"/>
      <c r="G66" s="8"/>
      <c r="H66" s="8"/>
      <c r="I66" s="9"/>
      <c r="J66" s="9"/>
      <c r="K66" s="9"/>
      <c r="L66" s="9"/>
      <c r="M66" s="9"/>
      <c r="N66" s="9"/>
      <c r="O66" s="8"/>
      <c r="P66" s="8"/>
      <c r="Q66" s="8"/>
      <c r="R66" s="3"/>
      <c r="S66" s="3"/>
      <c r="T66" s="2"/>
    </row>
    <row r="67" spans="1:20" ht="15">
      <c r="A67" s="61"/>
      <c r="B67" s="61"/>
      <c r="C67" s="61"/>
      <c r="D67" s="8"/>
      <c r="E67" s="8"/>
      <c r="F67" s="8"/>
      <c r="G67" s="8"/>
      <c r="H67" s="8"/>
      <c r="I67" s="9"/>
      <c r="J67" s="9"/>
      <c r="K67" s="9"/>
      <c r="L67" s="9"/>
      <c r="M67" s="9"/>
      <c r="N67" s="9"/>
      <c r="O67" s="8"/>
      <c r="P67" s="8"/>
      <c r="Q67" s="8"/>
      <c r="R67" s="3"/>
      <c r="S67" s="3"/>
      <c r="T67" s="2"/>
    </row>
    <row r="68" spans="1:20" ht="15">
      <c r="A68" s="61"/>
      <c r="B68" s="61"/>
      <c r="C68" s="61"/>
      <c r="D68" s="62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4"/>
      <c r="R68" s="11"/>
      <c r="S68" s="3"/>
      <c r="T68" s="2"/>
    </row>
    <row r="69" spans="1:20" ht="15">
      <c r="A69" s="61"/>
      <c r="B69" s="61"/>
      <c r="C69" s="61"/>
      <c r="D69" s="8"/>
      <c r="E69" s="8"/>
      <c r="F69" s="8"/>
      <c r="G69" s="8"/>
      <c r="H69" s="8"/>
      <c r="I69" s="9"/>
      <c r="J69" s="9"/>
      <c r="K69" s="9"/>
      <c r="L69" s="9"/>
      <c r="M69" s="9"/>
      <c r="N69" s="9"/>
      <c r="O69" s="8"/>
      <c r="P69" s="8"/>
      <c r="Q69" s="8"/>
      <c r="R69" s="3"/>
      <c r="S69" s="3"/>
      <c r="T69" s="2"/>
    </row>
    <row r="70" spans="1:20" ht="15">
      <c r="A70" s="61"/>
      <c r="B70" s="61"/>
      <c r="C70" s="61"/>
      <c r="D70" s="8"/>
      <c r="E70" s="8"/>
      <c r="F70" s="8"/>
      <c r="G70" s="8"/>
      <c r="H70" s="8"/>
      <c r="I70" s="9"/>
      <c r="J70" s="9"/>
      <c r="K70" s="9"/>
      <c r="L70" s="9"/>
      <c r="M70" s="9"/>
      <c r="N70" s="9"/>
      <c r="O70" s="8"/>
      <c r="P70" s="8"/>
      <c r="Q70" s="8"/>
      <c r="R70" s="3"/>
      <c r="S70" s="3"/>
      <c r="T70" s="2"/>
    </row>
    <row r="71" spans="1:20" ht="15">
      <c r="A71" s="61"/>
      <c r="B71" s="61"/>
      <c r="C71" s="61"/>
      <c r="D71" s="8"/>
      <c r="E71" s="8"/>
      <c r="F71" s="8"/>
      <c r="G71" s="8"/>
      <c r="H71" s="8"/>
      <c r="I71" s="9"/>
      <c r="J71" s="9"/>
      <c r="K71" s="9"/>
      <c r="L71" s="9"/>
      <c r="M71" s="9"/>
      <c r="N71" s="9"/>
      <c r="O71" s="8"/>
      <c r="P71" s="8"/>
      <c r="Q71" s="8"/>
      <c r="R71" s="3"/>
      <c r="S71" s="3"/>
      <c r="T71" s="2"/>
    </row>
    <row r="72" spans="1:20" ht="15">
      <c r="A72" s="61"/>
      <c r="B72" s="61"/>
      <c r="C72" s="61"/>
      <c r="D72" s="8"/>
      <c r="E72" s="8"/>
      <c r="F72" s="8"/>
      <c r="G72" s="8"/>
      <c r="H72" s="8"/>
      <c r="I72" s="9"/>
      <c r="J72" s="9"/>
      <c r="K72" s="9"/>
      <c r="L72" s="9"/>
      <c r="M72" s="9"/>
      <c r="N72" s="9"/>
      <c r="O72" s="8"/>
      <c r="P72" s="8"/>
      <c r="Q72" s="8"/>
      <c r="R72" s="3"/>
      <c r="S72" s="3"/>
      <c r="T72" s="2"/>
    </row>
    <row r="73" spans="1:20" ht="15">
      <c r="A73" s="61"/>
      <c r="B73" s="61"/>
      <c r="C73" s="61"/>
      <c r="D73" s="62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4"/>
      <c r="R73" s="11"/>
      <c r="S73" s="3"/>
      <c r="T73" s="2"/>
    </row>
    <row r="74" spans="1:20" ht="15">
      <c r="A74" s="8"/>
      <c r="B74" s="8"/>
      <c r="C74" s="8"/>
      <c r="D74" s="8"/>
      <c r="E74" s="8"/>
      <c r="F74" s="8"/>
      <c r="G74" s="8"/>
      <c r="H74" s="8"/>
      <c r="I74" s="9"/>
      <c r="J74" s="9"/>
      <c r="K74" s="9"/>
      <c r="L74" s="9"/>
      <c r="M74" s="9"/>
      <c r="N74" s="9"/>
      <c r="O74" s="8"/>
      <c r="P74" s="8"/>
      <c r="Q74" s="10"/>
      <c r="R74" s="11"/>
      <c r="S74" s="3"/>
      <c r="T74" s="2"/>
    </row>
    <row r="75" spans="1:20" ht="15">
      <c r="A75" s="61"/>
      <c r="B75" s="61"/>
      <c r="C75" s="61"/>
      <c r="D75" s="8"/>
      <c r="E75" s="8"/>
      <c r="F75" s="8"/>
      <c r="G75" s="8"/>
      <c r="H75" s="8"/>
      <c r="I75" s="9"/>
      <c r="J75" s="9"/>
      <c r="K75" s="9"/>
      <c r="L75" s="9"/>
      <c r="M75" s="9"/>
      <c r="N75" s="9"/>
      <c r="O75" s="8"/>
      <c r="P75" s="8"/>
      <c r="Q75" s="8"/>
      <c r="R75" s="3"/>
      <c r="S75" s="3"/>
      <c r="T75" s="2"/>
    </row>
    <row r="76" spans="1:20" ht="15">
      <c r="A76" s="61"/>
      <c r="B76" s="61"/>
      <c r="C76" s="61"/>
      <c r="D76" s="8"/>
      <c r="E76" s="8"/>
      <c r="F76" s="8"/>
      <c r="G76" s="8"/>
      <c r="H76" s="8"/>
      <c r="I76" s="9"/>
      <c r="J76" s="9"/>
      <c r="K76" s="9"/>
      <c r="L76" s="9"/>
      <c r="M76" s="9"/>
      <c r="N76" s="9"/>
      <c r="O76" s="8"/>
      <c r="P76" s="8"/>
      <c r="Q76" s="8"/>
      <c r="R76" s="3"/>
      <c r="S76" s="3"/>
      <c r="T76" s="2"/>
    </row>
    <row r="77" spans="1:20" ht="15">
      <c r="A77" s="61"/>
      <c r="B77" s="61"/>
      <c r="C77" s="61"/>
      <c r="D77" s="62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4"/>
      <c r="R77" s="11"/>
      <c r="S77" s="3"/>
      <c r="T77" s="2"/>
    </row>
    <row r="78" spans="1:20" ht="15">
      <c r="A78" s="8"/>
      <c r="B78" s="8"/>
      <c r="C78" s="8"/>
      <c r="D78" s="8"/>
      <c r="E78" s="8"/>
      <c r="F78" s="8"/>
      <c r="G78" s="8"/>
      <c r="H78" s="8"/>
      <c r="I78" s="9"/>
      <c r="J78" s="9"/>
      <c r="K78" s="9"/>
      <c r="L78" s="9"/>
      <c r="M78" s="9"/>
      <c r="N78" s="9"/>
      <c r="O78" s="8"/>
      <c r="P78" s="8"/>
      <c r="Q78" s="10"/>
      <c r="R78" s="11"/>
      <c r="S78" s="3"/>
      <c r="T78" s="2"/>
    </row>
    <row r="79" spans="1:20" ht="15">
      <c r="A79" s="8"/>
      <c r="B79" s="8"/>
      <c r="C79" s="8"/>
      <c r="D79" s="8"/>
      <c r="E79" s="8"/>
      <c r="F79" s="8"/>
      <c r="G79" s="8"/>
      <c r="H79" s="8"/>
      <c r="I79" s="9"/>
      <c r="J79" s="9"/>
      <c r="K79" s="9"/>
      <c r="L79" s="9"/>
      <c r="M79" s="9"/>
      <c r="N79" s="9"/>
      <c r="O79" s="8"/>
      <c r="P79" s="8"/>
      <c r="Q79" s="10"/>
      <c r="R79" s="11"/>
      <c r="S79" s="3"/>
      <c r="T79" s="2"/>
    </row>
    <row r="80" spans="1:20" ht="15">
      <c r="A80" s="61"/>
      <c r="B80" s="61"/>
      <c r="C80" s="61"/>
      <c r="D80" s="8"/>
      <c r="E80" s="8"/>
      <c r="F80" s="8"/>
      <c r="G80" s="8"/>
      <c r="H80" s="8"/>
      <c r="I80" s="9"/>
      <c r="J80" s="9"/>
      <c r="K80" s="9"/>
      <c r="L80" s="9"/>
      <c r="M80" s="9"/>
      <c r="N80" s="9"/>
      <c r="O80" s="8"/>
      <c r="P80" s="8"/>
      <c r="Q80" s="8"/>
      <c r="R80" s="3"/>
      <c r="S80" s="3"/>
      <c r="T80" s="2"/>
    </row>
    <row r="81" spans="1:20" ht="15">
      <c r="A81" s="61"/>
      <c r="B81" s="61"/>
      <c r="C81" s="61"/>
      <c r="D81" s="8"/>
      <c r="E81" s="8"/>
      <c r="F81" s="8"/>
      <c r="G81" s="8"/>
      <c r="H81" s="8"/>
      <c r="I81" s="9"/>
      <c r="J81" s="9"/>
      <c r="K81" s="9"/>
      <c r="L81" s="9"/>
      <c r="M81" s="9"/>
      <c r="N81" s="9"/>
      <c r="O81" s="8"/>
      <c r="P81" s="8"/>
      <c r="Q81" s="8"/>
      <c r="R81" s="3"/>
      <c r="S81" s="3"/>
      <c r="T81" s="2"/>
    </row>
    <row r="82" spans="1:20" ht="15">
      <c r="A82" s="61"/>
      <c r="B82" s="61"/>
      <c r="C82" s="61"/>
      <c r="D82" s="8"/>
      <c r="E82" s="8"/>
      <c r="F82" s="8"/>
      <c r="G82" s="8"/>
      <c r="H82" s="8"/>
      <c r="I82" s="9"/>
      <c r="J82" s="9"/>
      <c r="K82" s="9"/>
      <c r="L82" s="9"/>
      <c r="M82" s="9"/>
      <c r="N82" s="9"/>
      <c r="O82" s="8"/>
      <c r="P82" s="8"/>
      <c r="Q82" s="8"/>
      <c r="R82" s="3"/>
      <c r="S82" s="3"/>
      <c r="T82" s="2"/>
    </row>
    <row r="83" spans="1:20" ht="15">
      <c r="A83" s="61"/>
      <c r="B83" s="61"/>
      <c r="C83" s="61"/>
      <c r="D83" s="62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4"/>
      <c r="R83" s="11"/>
      <c r="S83" s="3"/>
      <c r="T83" s="2"/>
    </row>
    <row r="84" spans="1:20" ht="15">
      <c r="A84" s="61"/>
      <c r="B84" s="61"/>
      <c r="C84" s="61"/>
      <c r="D84" s="8"/>
      <c r="E84" s="8"/>
      <c r="F84" s="8"/>
      <c r="G84" s="8"/>
      <c r="H84" s="8"/>
      <c r="I84" s="9"/>
      <c r="J84" s="9"/>
      <c r="K84" s="9"/>
      <c r="L84" s="9"/>
      <c r="M84" s="9"/>
      <c r="N84" s="9"/>
      <c r="O84" s="8"/>
      <c r="P84" s="8"/>
      <c r="Q84" s="8"/>
      <c r="R84" s="3"/>
      <c r="S84" s="3"/>
      <c r="T84" s="2"/>
    </row>
    <row r="85" spans="1:20" ht="15">
      <c r="A85" s="61"/>
      <c r="B85" s="61"/>
      <c r="C85" s="61"/>
      <c r="D85" s="8"/>
      <c r="E85" s="8"/>
      <c r="F85" s="8"/>
      <c r="G85" s="8"/>
      <c r="H85" s="8"/>
      <c r="I85" s="9"/>
      <c r="J85" s="9"/>
      <c r="K85" s="9"/>
      <c r="L85" s="9"/>
      <c r="M85" s="9"/>
      <c r="N85" s="9"/>
      <c r="O85" s="8"/>
      <c r="P85" s="8"/>
      <c r="Q85" s="8"/>
      <c r="R85" s="3"/>
      <c r="S85" s="3"/>
      <c r="T85" s="2"/>
    </row>
    <row r="86" spans="1:20" ht="15">
      <c r="A86" s="61"/>
      <c r="B86" s="61"/>
      <c r="C86" s="61"/>
      <c r="D86" s="8"/>
      <c r="E86" s="8"/>
      <c r="F86" s="8"/>
      <c r="G86" s="8"/>
      <c r="H86" s="8"/>
      <c r="I86" s="9"/>
      <c r="J86" s="9"/>
      <c r="K86" s="9"/>
      <c r="L86" s="9"/>
      <c r="M86" s="9"/>
      <c r="N86" s="9"/>
      <c r="O86" s="8"/>
      <c r="P86" s="8"/>
      <c r="Q86" s="8"/>
      <c r="R86" s="3"/>
      <c r="S86" s="3"/>
      <c r="T86" s="2"/>
    </row>
    <row r="87" spans="1:20" ht="15">
      <c r="A87" s="61"/>
      <c r="B87" s="61"/>
      <c r="C87" s="61"/>
      <c r="D87" s="8"/>
      <c r="E87" s="8"/>
      <c r="F87" s="8"/>
      <c r="G87" s="8"/>
      <c r="H87" s="8"/>
      <c r="I87" s="9"/>
      <c r="J87" s="9"/>
      <c r="K87" s="9"/>
      <c r="L87" s="9"/>
      <c r="M87" s="9"/>
      <c r="N87" s="9"/>
      <c r="O87" s="8"/>
      <c r="P87" s="8"/>
      <c r="Q87" s="8"/>
      <c r="R87" s="3"/>
      <c r="S87" s="3"/>
      <c r="T87" s="2"/>
    </row>
    <row r="88" spans="1:20" ht="15">
      <c r="A88" s="61"/>
      <c r="B88" s="61"/>
      <c r="C88" s="61"/>
      <c r="D88" s="8"/>
      <c r="E88" s="8"/>
      <c r="F88" s="8"/>
      <c r="G88" s="8"/>
      <c r="H88" s="8"/>
      <c r="I88" s="9"/>
      <c r="J88" s="9"/>
      <c r="K88" s="9"/>
      <c r="L88" s="9"/>
      <c r="M88" s="9"/>
      <c r="N88" s="9"/>
      <c r="O88" s="8"/>
      <c r="P88" s="8"/>
      <c r="Q88" s="8"/>
      <c r="R88" s="3"/>
      <c r="S88" s="3"/>
      <c r="T88" s="2"/>
    </row>
    <row r="89" spans="1:20" ht="15">
      <c r="A89" s="61"/>
      <c r="B89" s="61"/>
      <c r="C89" s="61"/>
      <c r="D89" s="8"/>
      <c r="E89" s="8"/>
      <c r="F89" s="8"/>
      <c r="G89" s="8"/>
      <c r="H89" s="8"/>
      <c r="I89" s="9"/>
      <c r="J89" s="9"/>
      <c r="K89" s="9"/>
      <c r="L89" s="9"/>
      <c r="M89" s="9"/>
      <c r="N89" s="9"/>
      <c r="O89" s="8"/>
      <c r="P89" s="8"/>
      <c r="Q89" s="8"/>
      <c r="R89" s="3"/>
      <c r="S89" s="3"/>
      <c r="T89" s="2"/>
    </row>
    <row r="90" spans="1:20" ht="15">
      <c r="A90" s="61"/>
      <c r="B90" s="61"/>
      <c r="C90" s="61"/>
      <c r="D90" s="8"/>
      <c r="E90" s="8"/>
      <c r="F90" s="8"/>
      <c r="G90" s="8"/>
      <c r="H90" s="8"/>
      <c r="I90" s="9"/>
      <c r="J90" s="9"/>
      <c r="K90" s="9"/>
      <c r="L90" s="9"/>
      <c r="M90" s="9"/>
      <c r="N90" s="9"/>
      <c r="O90" s="8"/>
      <c r="P90" s="8"/>
      <c r="Q90" s="8"/>
      <c r="R90" s="3"/>
      <c r="S90" s="3"/>
      <c r="T90" s="2"/>
    </row>
    <row r="91" spans="1:20" ht="15">
      <c r="A91" s="61"/>
      <c r="B91" s="61"/>
      <c r="C91" s="61"/>
      <c r="D91" s="62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4"/>
      <c r="R91" s="11"/>
      <c r="S91" s="3"/>
      <c r="T91" s="2"/>
    </row>
    <row r="92" spans="1:20" ht="15">
      <c r="A92" s="61"/>
      <c r="B92" s="61"/>
      <c r="C92" s="61"/>
      <c r="D92" s="61"/>
      <c r="E92" s="61"/>
      <c r="F92" s="61"/>
      <c r="G92" s="61"/>
      <c r="H92" s="61"/>
      <c r="I92" s="65"/>
      <c r="J92" s="65"/>
      <c r="K92" s="65"/>
      <c r="L92" s="65"/>
      <c r="M92" s="9"/>
      <c r="N92" s="65"/>
      <c r="O92" s="61"/>
      <c r="P92" s="61"/>
      <c r="Q92" s="61"/>
      <c r="R92" s="73"/>
      <c r="S92" s="72"/>
      <c r="T92" s="2"/>
    </row>
    <row r="93" spans="1:20" ht="15">
      <c r="A93" s="61"/>
      <c r="B93" s="61"/>
      <c r="C93" s="61"/>
      <c r="D93" s="61"/>
      <c r="E93" s="61"/>
      <c r="F93" s="61"/>
      <c r="G93" s="61"/>
      <c r="H93" s="61"/>
      <c r="I93" s="65"/>
      <c r="J93" s="65"/>
      <c r="K93" s="65"/>
      <c r="L93" s="65"/>
      <c r="M93" s="9"/>
      <c r="N93" s="65"/>
      <c r="O93" s="61"/>
      <c r="P93" s="61"/>
      <c r="Q93" s="61"/>
      <c r="R93" s="73"/>
      <c r="S93" s="72"/>
      <c r="T93" s="2"/>
    </row>
    <row r="94" spans="1:20" ht="15.75" customHeight="1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11"/>
      <c r="S94" s="3"/>
      <c r="T94" s="2"/>
    </row>
    <row r="95" spans="1:20" ht="15.75" customHeight="1">
      <c r="A95" s="62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4"/>
      <c r="R95" s="24"/>
      <c r="S95" s="3"/>
      <c r="T95" s="2"/>
    </row>
    <row r="98" spans="1:19" ht="15.75">
      <c r="A98" s="19" t="s">
        <v>53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</row>
    <row r="99" spans="1:19" ht="15.75">
      <c r="A99" s="21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</row>
    <row r="100" spans="1:19" ht="15.75">
      <c r="A100" s="66" t="s">
        <v>54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</row>
    <row r="101" spans="1:19" ht="15.75">
      <c r="A101" s="66" t="s">
        <v>55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</row>
    <row r="102" spans="1:19" ht="15.75">
      <c r="A102" s="66" t="s">
        <v>56</v>
      </c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</row>
    <row r="103" spans="1:19" ht="15.75">
      <c r="A103" s="66" t="s">
        <v>57</v>
      </c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</row>
    <row r="104" spans="1:19" ht="15.75">
      <c r="A104" s="66" t="s">
        <v>58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</row>
    <row r="105" spans="1:19" ht="15.75">
      <c r="A105" s="66" t="s">
        <v>59</v>
      </c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</row>
    <row r="106" spans="1:19" ht="15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</row>
    <row r="107" spans="1:19" ht="15" customHeight="1">
      <c r="A107" s="66" t="s">
        <v>79</v>
      </c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</row>
  </sheetData>
  <sheetProtection/>
  <mergeCells count="132">
    <mergeCell ref="B20:B23"/>
    <mergeCell ref="C20:C23"/>
    <mergeCell ref="C13:C16"/>
    <mergeCell ref="A17:A19"/>
    <mergeCell ref="B17:B19"/>
    <mergeCell ref="C17:C19"/>
    <mergeCell ref="A7:A9"/>
    <mergeCell ref="B7:B9"/>
    <mergeCell ref="C7:C9"/>
    <mergeCell ref="A10:A12"/>
    <mergeCell ref="B10:B12"/>
    <mergeCell ref="D9:Q9"/>
    <mergeCell ref="D12:Q12"/>
    <mergeCell ref="C10:C12"/>
    <mergeCell ref="D23:Q23"/>
    <mergeCell ref="A24:A26"/>
    <mergeCell ref="B24:B26"/>
    <mergeCell ref="C24:C26"/>
    <mergeCell ref="A13:A16"/>
    <mergeCell ref="B13:B16"/>
    <mergeCell ref="D26:Q26"/>
    <mergeCell ref="D16:Q16"/>
    <mergeCell ref="D19:Q19"/>
    <mergeCell ref="A20:A23"/>
    <mergeCell ref="A27:A29"/>
    <mergeCell ref="B27:B29"/>
    <mergeCell ref="C27:C29"/>
    <mergeCell ref="A30:A33"/>
    <mergeCell ref="B30:B33"/>
    <mergeCell ref="C30:C33"/>
    <mergeCell ref="A34:A36"/>
    <mergeCell ref="B34:B36"/>
    <mergeCell ref="C34:C36"/>
    <mergeCell ref="A37:A39"/>
    <mergeCell ref="B37:B39"/>
    <mergeCell ref="C37:C39"/>
    <mergeCell ref="A42:A43"/>
    <mergeCell ref="B42:B43"/>
    <mergeCell ref="C42:C43"/>
    <mergeCell ref="D42:D43"/>
    <mergeCell ref="E42:E43"/>
    <mergeCell ref="F42:F43"/>
    <mergeCell ref="R42:R43"/>
    <mergeCell ref="A46:A48"/>
    <mergeCell ref="B46:B48"/>
    <mergeCell ref="C46:C48"/>
    <mergeCell ref="H42:H43"/>
    <mergeCell ref="I42:I43"/>
    <mergeCell ref="J42:J43"/>
    <mergeCell ref="K42:K43"/>
    <mergeCell ref="L42:L43"/>
    <mergeCell ref="N42:N43"/>
    <mergeCell ref="D65:Q65"/>
    <mergeCell ref="D29:Q29"/>
    <mergeCell ref="D33:Q33"/>
    <mergeCell ref="D36:Q36"/>
    <mergeCell ref="D39:Q39"/>
    <mergeCell ref="O42:O43"/>
    <mergeCell ref="P42:P43"/>
    <mergeCell ref="Q42:Q43"/>
    <mergeCell ref="G42:G43"/>
    <mergeCell ref="D48:Q48"/>
    <mergeCell ref="D54:Q54"/>
    <mergeCell ref="D58:Q58"/>
    <mergeCell ref="D61:Q61"/>
    <mergeCell ref="A59:A61"/>
    <mergeCell ref="B59:B61"/>
    <mergeCell ref="C59:C61"/>
    <mergeCell ref="A63:A65"/>
    <mergeCell ref="B63:B65"/>
    <mergeCell ref="C63:C65"/>
    <mergeCell ref="A52:A54"/>
    <mergeCell ref="B52:B54"/>
    <mergeCell ref="C52:C54"/>
    <mergeCell ref="A56:A58"/>
    <mergeCell ref="B56:B58"/>
    <mergeCell ref="C56:C58"/>
    <mergeCell ref="B66:B68"/>
    <mergeCell ref="C92:C93"/>
    <mergeCell ref="D92:D93"/>
    <mergeCell ref="E92:E93"/>
    <mergeCell ref="F92:F93"/>
    <mergeCell ref="D91:Q91"/>
    <mergeCell ref="P92:P93"/>
    <mergeCell ref="Q92:Q93"/>
    <mergeCell ref="B84:B91"/>
    <mergeCell ref="A94:Q94"/>
    <mergeCell ref="A5:S5"/>
    <mergeCell ref="A4:S4"/>
    <mergeCell ref="A41:S41"/>
    <mergeCell ref="N92:N93"/>
    <mergeCell ref="O92:O93"/>
    <mergeCell ref="B75:B77"/>
    <mergeCell ref="C75:C77"/>
    <mergeCell ref="A80:A83"/>
    <mergeCell ref="B80:B83"/>
    <mergeCell ref="A95:Q95"/>
    <mergeCell ref="A100:S100"/>
    <mergeCell ref="A101:S101"/>
    <mergeCell ref="A102:S102"/>
    <mergeCell ref="A103:S103"/>
    <mergeCell ref="A104:S104"/>
    <mergeCell ref="A92:A93"/>
    <mergeCell ref="B92:B93"/>
    <mergeCell ref="A1:S1"/>
    <mergeCell ref="A2:S2"/>
    <mergeCell ref="A3:S3"/>
    <mergeCell ref="A40:Q40"/>
    <mergeCell ref="S92:S93"/>
    <mergeCell ref="C80:C83"/>
    <mergeCell ref="R92:R93"/>
    <mergeCell ref="A66:A68"/>
    <mergeCell ref="A105:S105"/>
    <mergeCell ref="A106:S106"/>
    <mergeCell ref="A107:S107"/>
    <mergeCell ref="C66:C68"/>
    <mergeCell ref="A69:A73"/>
    <mergeCell ref="B69:B73"/>
    <mergeCell ref="C69:C73"/>
    <mergeCell ref="G92:G93"/>
    <mergeCell ref="H92:H93"/>
    <mergeCell ref="I92:I93"/>
    <mergeCell ref="A75:A77"/>
    <mergeCell ref="D68:Q68"/>
    <mergeCell ref="D73:Q73"/>
    <mergeCell ref="D77:Q77"/>
    <mergeCell ref="D83:Q83"/>
    <mergeCell ref="J92:J93"/>
    <mergeCell ref="K92:K93"/>
    <mergeCell ref="L92:L93"/>
    <mergeCell ref="A84:A91"/>
    <mergeCell ref="C84:C9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1"/>
  <sheetViews>
    <sheetView tabSelected="1" zoomScale="99" zoomScaleNormal="99" zoomScalePageLayoutView="0" workbookViewId="0" topLeftCell="A1">
      <pane ySplit="6" topLeftCell="A7" activePane="bottomLeft" state="frozen"/>
      <selection pane="topLeft" activeCell="A1" sqref="A1"/>
      <selection pane="bottomLeft" activeCell="A2" sqref="A2:U2"/>
    </sheetView>
  </sheetViews>
  <sheetFormatPr defaultColWidth="9.140625" defaultRowHeight="15"/>
  <cols>
    <col min="1" max="1" width="7.421875" style="59" customWidth="1"/>
    <col min="2" max="2" width="11.00390625" style="0" customWidth="1"/>
    <col min="3" max="3" width="9.57421875" style="0" customWidth="1"/>
    <col min="6" max="18" width="9.140625" style="0" customWidth="1"/>
    <col min="20" max="20" width="17.00390625" style="0" customWidth="1"/>
    <col min="21" max="21" width="12.140625" style="0" customWidth="1"/>
    <col min="22" max="22" width="18.421875" style="1" customWidth="1"/>
  </cols>
  <sheetData>
    <row r="1" spans="1:21" ht="21.75" customHeight="1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</row>
    <row r="2" spans="1:21" ht="81.75" customHeight="1">
      <c r="A2" s="69" t="s">
        <v>109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21" ht="32.25" customHeight="1">
      <c r="A3" s="70" t="s">
        <v>52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1:21" ht="27.75" customHeight="1">
      <c r="A4" s="76" t="s">
        <v>50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</row>
    <row r="5" spans="1:22" ht="15.75">
      <c r="A5" s="74" t="s">
        <v>77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101"/>
    </row>
    <row r="6" spans="1:22" ht="86.25" customHeight="1">
      <c r="A6" s="6" t="s">
        <v>0</v>
      </c>
      <c r="B6" s="6" t="s">
        <v>1</v>
      </c>
      <c r="C6" s="6" t="s">
        <v>2</v>
      </c>
      <c r="D6" s="6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85</v>
      </c>
      <c r="J6" s="7" t="s">
        <v>83</v>
      </c>
      <c r="K6" s="7" t="s">
        <v>84</v>
      </c>
      <c r="L6" s="7" t="s">
        <v>88</v>
      </c>
      <c r="M6" s="7" t="s">
        <v>89</v>
      </c>
      <c r="N6" s="7" t="s">
        <v>90</v>
      </c>
      <c r="O6" s="7" t="s">
        <v>91</v>
      </c>
      <c r="P6" s="7" t="s">
        <v>92</v>
      </c>
      <c r="Q6" s="7" t="s">
        <v>93</v>
      </c>
      <c r="R6" s="7" t="s">
        <v>95</v>
      </c>
      <c r="S6" s="7" t="s">
        <v>94</v>
      </c>
      <c r="T6" s="6" t="s">
        <v>82</v>
      </c>
      <c r="U6" s="6" t="s">
        <v>51</v>
      </c>
      <c r="V6" s="97" t="s">
        <v>96</v>
      </c>
    </row>
    <row r="7" spans="1:22" ht="72" customHeight="1">
      <c r="A7" s="61" t="s">
        <v>17</v>
      </c>
      <c r="B7" s="89" t="s">
        <v>61</v>
      </c>
      <c r="C7" s="89" t="s">
        <v>62</v>
      </c>
      <c r="D7" s="26" t="s">
        <v>49</v>
      </c>
      <c r="E7" s="57">
        <v>1965</v>
      </c>
      <c r="F7" s="57">
        <v>2013</v>
      </c>
      <c r="G7" s="57">
        <v>2</v>
      </c>
      <c r="H7" s="57">
        <v>0</v>
      </c>
      <c r="I7" s="40">
        <v>304637.61</v>
      </c>
      <c r="J7" s="40">
        <v>5256.27</v>
      </c>
      <c r="K7" s="40">
        <v>10412.45</v>
      </c>
      <c r="L7" s="40"/>
      <c r="M7" s="40"/>
      <c r="N7" s="40"/>
      <c r="O7" s="41"/>
      <c r="P7" s="41"/>
      <c r="Q7" s="41"/>
      <c r="R7" s="41"/>
      <c r="S7" s="42"/>
      <c r="T7" s="43">
        <f>SUM(I7:Q7)</f>
        <v>320306.33</v>
      </c>
      <c r="U7" s="33"/>
      <c r="V7" s="96" t="s">
        <v>97</v>
      </c>
    </row>
    <row r="8" spans="1:22" ht="15">
      <c r="A8" s="61"/>
      <c r="B8" s="89"/>
      <c r="C8" s="89"/>
      <c r="D8" s="26"/>
      <c r="E8" s="26"/>
      <c r="F8" s="26"/>
      <c r="G8" s="26"/>
      <c r="H8" s="26"/>
      <c r="I8" s="32"/>
      <c r="J8" s="32"/>
      <c r="K8" s="32"/>
      <c r="L8" s="32"/>
      <c r="M8" s="32"/>
      <c r="N8" s="32"/>
      <c r="O8" s="26"/>
      <c r="P8" s="26"/>
      <c r="Q8" s="26"/>
      <c r="R8" s="26"/>
      <c r="S8" s="30"/>
      <c r="T8" s="33"/>
      <c r="U8" s="33"/>
      <c r="V8" s="98"/>
    </row>
    <row r="9" spans="1:22" ht="15">
      <c r="A9" s="61"/>
      <c r="B9" s="89"/>
      <c r="C9" s="89"/>
      <c r="D9" s="62" t="s">
        <v>28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4"/>
      <c r="T9" s="31">
        <f>SUM(T7:T8)</f>
        <v>320306.33</v>
      </c>
      <c r="U9" s="33"/>
      <c r="V9" s="98"/>
    </row>
    <row r="10" spans="1:22" ht="71.25" customHeight="1">
      <c r="A10" s="61" t="s">
        <v>29</v>
      </c>
      <c r="B10" s="89" t="s">
        <v>63</v>
      </c>
      <c r="C10" s="89" t="s">
        <v>64</v>
      </c>
      <c r="D10" s="26" t="s">
        <v>49</v>
      </c>
      <c r="E10" s="57">
        <v>1974</v>
      </c>
      <c r="F10" s="57">
        <v>2010</v>
      </c>
      <c r="G10" s="57">
        <v>2</v>
      </c>
      <c r="H10" s="57">
        <v>1</v>
      </c>
      <c r="I10" s="40">
        <v>357055.96</v>
      </c>
      <c r="J10" s="40">
        <v>3835.04</v>
      </c>
      <c r="K10" s="40">
        <v>9877.96</v>
      </c>
      <c r="L10" s="40"/>
      <c r="M10" s="40"/>
      <c r="N10" s="40"/>
      <c r="O10" s="41"/>
      <c r="P10" s="41"/>
      <c r="Q10" s="41"/>
      <c r="R10" s="41"/>
      <c r="S10" s="42"/>
      <c r="T10" s="43">
        <f>SUM(I10:Q10)</f>
        <v>370768.96</v>
      </c>
      <c r="U10" s="33"/>
      <c r="V10" s="98" t="s">
        <v>97</v>
      </c>
    </row>
    <row r="11" spans="1:22" ht="15">
      <c r="A11" s="61"/>
      <c r="B11" s="89"/>
      <c r="C11" s="89"/>
      <c r="D11" s="26"/>
      <c r="E11" s="26"/>
      <c r="F11" s="26"/>
      <c r="G11" s="26"/>
      <c r="H11" s="26"/>
      <c r="I11" s="32"/>
      <c r="J11" s="32"/>
      <c r="K11" s="32"/>
      <c r="L11" s="32"/>
      <c r="M11" s="32"/>
      <c r="N11" s="32"/>
      <c r="O11" s="26"/>
      <c r="P11" s="26"/>
      <c r="Q11" s="26"/>
      <c r="R11" s="26"/>
      <c r="S11" s="30"/>
      <c r="T11" s="33"/>
      <c r="U11" s="33"/>
      <c r="V11" s="98"/>
    </row>
    <row r="12" spans="1:22" ht="15">
      <c r="A12" s="61"/>
      <c r="B12" s="89"/>
      <c r="C12" s="89"/>
      <c r="D12" s="62" t="s">
        <v>28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4"/>
      <c r="T12" s="44">
        <f>SUM(T10:T11)</f>
        <v>370768.96</v>
      </c>
      <c r="U12" s="33"/>
      <c r="V12" s="98"/>
    </row>
    <row r="13" spans="1:22" ht="77.25" customHeight="1">
      <c r="A13" s="61" t="s">
        <v>34</v>
      </c>
      <c r="B13" s="89" t="s">
        <v>66</v>
      </c>
      <c r="C13" s="89" t="s">
        <v>65</v>
      </c>
      <c r="D13" s="57" t="s">
        <v>49</v>
      </c>
      <c r="E13" s="57">
        <v>1972</v>
      </c>
      <c r="F13" s="57">
        <v>2013</v>
      </c>
      <c r="G13" s="57">
        <v>2</v>
      </c>
      <c r="H13" s="57">
        <v>0</v>
      </c>
      <c r="I13" s="40">
        <v>1189933.15</v>
      </c>
      <c r="J13" s="40">
        <v>9432.56</v>
      </c>
      <c r="K13" s="40">
        <v>21301.59</v>
      </c>
      <c r="L13" s="40"/>
      <c r="M13" s="40"/>
      <c r="N13" s="40"/>
      <c r="O13" s="41"/>
      <c r="P13" s="41"/>
      <c r="Q13" s="41"/>
      <c r="R13" s="41"/>
      <c r="S13" s="41"/>
      <c r="T13" s="43">
        <f>SUM(I13:Q13)</f>
        <v>1220667.3</v>
      </c>
      <c r="U13" s="33"/>
      <c r="V13" s="98" t="s">
        <v>97</v>
      </c>
    </row>
    <row r="14" spans="1:22" ht="15">
      <c r="A14" s="61"/>
      <c r="B14" s="89"/>
      <c r="C14" s="89"/>
      <c r="D14" s="26"/>
      <c r="E14" s="26"/>
      <c r="F14" s="26"/>
      <c r="G14" s="26"/>
      <c r="H14" s="26"/>
      <c r="I14" s="32"/>
      <c r="J14" s="32"/>
      <c r="K14" s="32"/>
      <c r="L14" s="32"/>
      <c r="M14" s="32"/>
      <c r="N14" s="32"/>
      <c r="O14" s="26"/>
      <c r="P14" s="26"/>
      <c r="Q14" s="26"/>
      <c r="R14" s="26"/>
      <c r="S14" s="26"/>
      <c r="T14" s="33"/>
      <c r="U14" s="33"/>
      <c r="V14" s="98"/>
    </row>
    <row r="15" spans="1:22" ht="15">
      <c r="A15" s="61"/>
      <c r="B15" s="89"/>
      <c r="C15" s="89"/>
      <c r="D15" s="26"/>
      <c r="E15" s="26"/>
      <c r="F15" s="26"/>
      <c r="G15" s="26"/>
      <c r="H15" s="26"/>
      <c r="I15" s="32"/>
      <c r="J15" s="32"/>
      <c r="K15" s="32"/>
      <c r="L15" s="32"/>
      <c r="M15" s="26"/>
      <c r="N15" s="32"/>
      <c r="O15" s="32"/>
      <c r="P15" s="32"/>
      <c r="Q15" s="32"/>
      <c r="R15" s="32"/>
      <c r="S15" s="26"/>
      <c r="T15" s="33"/>
      <c r="U15" s="33"/>
      <c r="V15" s="98"/>
    </row>
    <row r="16" spans="1:22" ht="34.5" customHeight="1">
      <c r="A16" s="61"/>
      <c r="B16" s="89"/>
      <c r="C16" s="89"/>
      <c r="D16" s="62" t="s">
        <v>36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4"/>
      <c r="T16" s="44">
        <f>SUM(T13:T15)</f>
        <v>1220667.3</v>
      </c>
      <c r="U16" s="33"/>
      <c r="V16" s="98"/>
    </row>
    <row r="17" spans="1:22" ht="80.25" customHeight="1">
      <c r="A17" s="61" t="s">
        <v>37</v>
      </c>
      <c r="B17" s="89" t="s">
        <v>67</v>
      </c>
      <c r="C17" s="89" t="s">
        <v>68</v>
      </c>
      <c r="D17" s="26" t="s">
        <v>49</v>
      </c>
      <c r="E17" s="57">
        <v>1962</v>
      </c>
      <c r="F17" s="57">
        <v>1995</v>
      </c>
      <c r="G17" s="57">
        <v>2</v>
      </c>
      <c r="H17" s="57">
        <v>0</v>
      </c>
      <c r="I17" s="40">
        <v>523631</v>
      </c>
      <c r="J17" s="40">
        <v>6082</v>
      </c>
      <c r="K17" s="40">
        <v>8123</v>
      </c>
      <c r="L17" s="40"/>
      <c r="M17" s="40"/>
      <c r="N17" s="40"/>
      <c r="O17" s="41"/>
      <c r="P17" s="41"/>
      <c r="Q17" s="41"/>
      <c r="R17" s="41"/>
      <c r="S17" s="41"/>
      <c r="T17" s="43">
        <f>SUM(I17:Q17)</f>
        <v>537836</v>
      </c>
      <c r="U17" s="33"/>
      <c r="V17" s="98" t="s">
        <v>98</v>
      </c>
    </row>
    <row r="18" spans="1:22" ht="15">
      <c r="A18" s="61"/>
      <c r="B18" s="89"/>
      <c r="C18" s="89"/>
      <c r="D18" s="26"/>
      <c r="E18" s="26"/>
      <c r="F18" s="26"/>
      <c r="G18" s="26"/>
      <c r="H18" s="26"/>
      <c r="I18" s="32"/>
      <c r="J18" s="32"/>
      <c r="K18" s="32"/>
      <c r="L18" s="32"/>
      <c r="M18" s="32"/>
      <c r="N18" s="32"/>
      <c r="O18" s="26"/>
      <c r="P18" s="26"/>
      <c r="Q18" s="26"/>
      <c r="R18" s="26"/>
      <c r="S18" s="26"/>
      <c r="T18" s="33"/>
      <c r="U18" s="33"/>
      <c r="V18" s="98"/>
    </row>
    <row r="19" spans="1:22" ht="15">
      <c r="A19" s="61"/>
      <c r="B19" s="89"/>
      <c r="C19" s="89"/>
      <c r="D19" s="62" t="s">
        <v>28</v>
      </c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4"/>
      <c r="T19" s="44">
        <f>SUM(T17:T18)</f>
        <v>537836</v>
      </c>
      <c r="U19" s="33"/>
      <c r="V19" s="98"/>
    </row>
    <row r="20" spans="1:22" ht="72.75" customHeight="1">
      <c r="A20" s="93" t="s">
        <v>86</v>
      </c>
      <c r="B20" s="61" t="s">
        <v>63</v>
      </c>
      <c r="C20" s="61" t="s">
        <v>81</v>
      </c>
      <c r="D20" s="26"/>
      <c r="E20" s="26"/>
      <c r="F20" s="26"/>
      <c r="G20" s="26"/>
      <c r="H20" s="26"/>
      <c r="I20" s="40">
        <v>126517.94</v>
      </c>
      <c r="J20" s="40">
        <v>2220.92</v>
      </c>
      <c r="K20" s="40">
        <v>6107.27</v>
      </c>
      <c r="L20" s="40"/>
      <c r="M20" s="40"/>
      <c r="N20" s="40"/>
      <c r="O20" s="41"/>
      <c r="P20" s="41"/>
      <c r="Q20" s="41"/>
      <c r="R20" s="41"/>
      <c r="S20" s="41"/>
      <c r="T20" s="43">
        <f>SUM(I20:Q20)</f>
        <v>134846.13</v>
      </c>
      <c r="U20" s="33"/>
      <c r="V20" s="98" t="s">
        <v>97</v>
      </c>
    </row>
    <row r="21" spans="1:22" ht="15">
      <c r="A21" s="94"/>
      <c r="B21" s="61"/>
      <c r="C21" s="61"/>
      <c r="D21" s="26"/>
      <c r="E21" s="26"/>
      <c r="F21" s="26"/>
      <c r="G21" s="26"/>
      <c r="H21" s="26"/>
      <c r="I21" s="32"/>
      <c r="J21" s="32"/>
      <c r="K21" s="32"/>
      <c r="L21" s="32"/>
      <c r="M21" s="32"/>
      <c r="N21" s="32"/>
      <c r="O21" s="26"/>
      <c r="P21" s="26"/>
      <c r="Q21" s="26"/>
      <c r="R21" s="26"/>
      <c r="S21" s="26"/>
      <c r="T21" s="33"/>
      <c r="U21" s="33"/>
      <c r="V21" s="98"/>
    </row>
    <row r="22" spans="1:22" ht="15" customHeight="1">
      <c r="A22" s="95"/>
      <c r="B22" s="61"/>
      <c r="C22" s="61"/>
      <c r="D22" s="62" t="s">
        <v>28</v>
      </c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4"/>
      <c r="T22" s="44">
        <f>SUM(T20:T21)</f>
        <v>134846.13</v>
      </c>
      <c r="U22" s="33"/>
      <c r="V22" s="98"/>
    </row>
    <row r="23" spans="1:22" ht="15">
      <c r="A23" s="46"/>
      <c r="B23" s="38"/>
      <c r="C23" s="38"/>
      <c r="D23" s="27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9"/>
      <c r="T23" s="39"/>
      <c r="U23" s="33"/>
      <c r="V23" s="98"/>
    </row>
    <row r="24" spans="1:22" ht="64.5" customHeight="1">
      <c r="A24" s="61" t="s">
        <v>87</v>
      </c>
      <c r="B24" s="89" t="s">
        <v>69</v>
      </c>
      <c r="C24" s="89" t="s">
        <v>70</v>
      </c>
      <c r="D24" s="57" t="s">
        <v>18</v>
      </c>
      <c r="E24" s="57">
        <v>1966</v>
      </c>
      <c r="F24" s="57">
        <v>2013</v>
      </c>
      <c r="G24" s="57">
        <v>2</v>
      </c>
      <c r="H24" s="57">
        <v>0</v>
      </c>
      <c r="I24" s="35"/>
      <c r="J24" s="45">
        <f>5938.07*1.21</f>
        <v>7185.064699999999</v>
      </c>
      <c r="K24" s="45"/>
      <c r="L24" s="45">
        <f>224669.32*1.21</f>
        <v>271849.8772</v>
      </c>
      <c r="M24" s="45">
        <f>11207.19*1.21</f>
        <v>13560.6999</v>
      </c>
      <c r="N24" s="45">
        <f>25018.64*1.21</f>
        <v>30272.554399999997</v>
      </c>
      <c r="O24" s="45">
        <f>19610.73*1.21</f>
        <v>23728.9833</v>
      </c>
      <c r="P24" s="45">
        <f>380.89*1.21</f>
        <v>460.8769</v>
      </c>
      <c r="Q24" s="45">
        <f>3593.89*1.21</f>
        <v>4348.6069</v>
      </c>
      <c r="R24" s="45">
        <v>6256.67</v>
      </c>
      <c r="S24" s="45"/>
      <c r="T24" s="43">
        <f>SUM(I24:S24)</f>
        <v>357663.3333</v>
      </c>
      <c r="U24" s="33"/>
      <c r="V24" s="98" t="s">
        <v>99</v>
      </c>
    </row>
    <row r="25" spans="1:22" ht="15">
      <c r="A25" s="61"/>
      <c r="B25" s="89"/>
      <c r="C25" s="89"/>
      <c r="D25" s="57" t="s">
        <v>26</v>
      </c>
      <c r="E25" s="57">
        <v>2007</v>
      </c>
      <c r="F25" s="34"/>
      <c r="G25" s="57">
        <v>1</v>
      </c>
      <c r="H25" s="57">
        <v>0</v>
      </c>
      <c r="I25" s="35"/>
      <c r="J25" s="40"/>
      <c r="K25" s="40"/>
      <c r="L25" s="40"/>
      <c r="M25" s="40"/>
      <c r="N25" s="40"/>
      <c r="O25" s="41"/>
      <c r="P25" s="41"/>
      <c r="Q25" s="41"/>
      <c r="R25" s="41"/>
      <c r="S25" s="41"/>
      <c r="T25" s="43"/>
      <c r="U25" s="33"/>
      <c r="V25" s="98"/>
    </row>
    <row r="26" spans="1:22" ht="15">
      <c r="A26" s="61"/>
      <c r="B26" s="89"/>
      <c r="C26" s="89"/>
      <c r="D26" s="34"/>
      <c r="E26" s="34"/>
      <c r="F26" s="34"/>
      <c r="G26" s="34"/>
      <c r="H26" s="34"/>
      <c r="I26" s="35"/>
      <c r="J26" s="35"/>
      <c r="K26" s="35"/>
      <c r="L26" s="35"/>
      <c r="M26" s="35"/>
      <c r="N26" s="35"/>
      <c r="O26" s="34"/>
      <c r="P26" s="34"/>
      <c r="Q26" s="34"/>
      <c r="R26" s="34"/>
      <c r="S26" s="34"/>
      <c r="T26" s="33"/>
      <c r="U26" s="33"/>
      <c r="V26" s="98"/>
    </row>
    <row r="27" spans="1:22" ht="31.5" customHeight="1">
      <c r="A27" s="61"/>
      <c r="B27" s="89"/>
      <c r="C27" s="89"/>
      <c r="D27" s="62" t="s">
        <v>28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4"/>
      <c r="T27" s="44">
        <f>SUM(T24:T26)</f>
        <v>357663.3333</v>
      </c>
      <c r="U27" s="33"/>
      <c r="V27" s="98"/>
    </row>
    <row r="28" spans="1:22" ht="104.25" customHeight="1">
      <c r="A28" s="61" t="s">
        <v>107</v>
      </c>
      <c r="B28" s="89" t="s">
        <v>71</v>
      </c>
      <c r="C28" s="89" t="s">
        <v>72</v>
      </c>
      <c r="D28" s="26" t="s">
        <v>18</v>
      </c>
      <c r="E28" s="57">
        <v>1982</v>
      </c>
      <c r="F28" s="57">
        <v>2010</v>
      </c>
      <c r="G28" s="57">
        <v>2</v>
      </c>
      <c r="H28" s="57">
        <v>1</v>
      </c>
      <c r="I28" s="35"/>
      <c r="J28" s="45">
        <f>9898.36*1.21</f>
        <v>11977.0156</v>
      </c>
      <c r="K28" s="45"/>
      <c r="L28" s="45">
        <f>214647.35*1.21</f>
        <v>259723.2935</v>
      </c>
      <c r="M28" s="45">
        <f>11879.71*1.21</f>
        <v>14374.449099999998</v>
      </c>
      <c r="N28" s="45">
        <f>26187.5*1.21</f>
        <v>31686.875</v>
      </c>
      <c r="O28" s="45">
        <f>18519.29*1.21</f>
        <v>22408.3409</v>
      </c>
      <c r="P28" s="45">
        <f>1011.33*1.21</f>
        <v>1223.7093</v>
      </c>
      <c r="Q28" s="45">
        <f>10306.33*1.21</f>
        <v>12470.6593</v>
      </c>
      <c r="R28" s="45">
        <v>14428.33</v>
      </c>
      <c r="S28" s="45">
        <f>6836.67*1.21</f>
        <v>8272.3707</v>
      </c>
      <c r="T28" s="43">
        <f>SUM(I28:S28)</f>
        <v>376565.0434000001</v>
      </c>
      <c r="U28" s="33"/>
      <c r="V28" s="98" t="s">
        <v>99</v>
      </c>
    </row>
    <row r="29" spans="1:22" ht="25.5">
      <c r="A29" s="61"/>
      <c r="B29" s="89"/>
      <c r="C29" s="89"/>
      <c r="D29" s="57" t="s">
        <v>33</v>
      </c>
      <c r="E29" s="57">
        <v>1982</v>
      </c>
      <c r="F29" s="57">
        <v>2010</v>
      </c>
      <c r="G29" s="57">
        <v>1</v>
      </c>
      <c r="H29" s="57">
        <v>0</v>
      </c>
      <c r="I29" s="35"/>
      <c r="J29" s="35"/>
      <c r="K29" s="35"/>
      <c r="L29" s="35"/>
      <c r="M29" s="35"/>
      <c r="N29" s="35"/>
      <c r="O29" s="34"/>
      <c r="P29" s="34"/>
      <c r="Q29" s="34"/>
      <c r="R29" s="34"/>
      <c r="S29" s="34"/>
      <c r="T29" s="33"/>
      <c r="U29" s="33"/>
      <c r="V29" s="98"/>
    </row>
    <row r="30" spans="1:22" ht="15">
      <c r="A30" s="61"/>
      <c r="B30" s="89"/>
      <c r="C30" s="89"/>
      <c r="D30" s="62" t="s">
        <v>28</v>
      </c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4"/>
      <c r="T30" s="44">
        <f>SUM(T28:T29)</f>
        <v>376565.0434000001</v>
      </c>
      <c r="U30" s="33"/>
      <c r="V30" s="98"/>
    </row>
    <row r="31" spans="1:22" ht="91.5" customHeight="1">
      <c r="A31" s="61" t="s">
        <v>47</v>
      </c>
      <c r="B31" s="89" t="s">
        <v>73</v>
      </c>
      <c r="C31" s="89" t="s">
        <v>74</v>
      </c>
      <c r="D31" s="57" t="s">
        <v>18</v>
      </c>
      <c r="E31" s="57">
        <v>1976</v>
      </c>
      <c r="F31" s="57">
        <v>2013</v>
      </c>
      <c r="G31" s="57">
        <v>2</v>
      </c>
      <c r="H31" s="57">
        <v>0</v>
      </c>
      <c r="I31" s="35"/>
      <c r="J31" s="48">
        <f>6129.69*1.21</f>
        <v>7416.924899999999</v>
      </c>
      <c r="K31" s="48"/>
      <c r="L31" s="48">
        <f>260619.99*1.21</f>
        <v>315350.18789999996</v>
      </c>
      <c r="M31" s="48">
        <v>13450.88</v>
      </c>
      <c r="N31" s="48">
        <f>25503.71*1.21</f>
        <v>30859.4891</v>
      </c>
      <c r="O31" s="48">
        <f>18155.7*1.21</f>
        <v>21968.397</v>
      </c>
      <c r="P31" s="48">
        <f>830.98*1.21</f>
        <v>1005.4858</v>
      </c>
      <c r="Q31" s="48">
        <f>10221.19*1.21</f>
        <v>12367.6399</v>
      </c>
      <c r="R31" s="48">
        <v>15398.74</v>
      </c>
      <c r="S31" s="48">
        <f>6771.18*1.21</f>
        <v>8193.1278</v>
      </c>
      <c r="T31" s="55">
        <f>SUM(I31:S31)</f>
        <v>426010.8724</v>
      </c>
      <c r="U31" s="33"/>
      <c r="V31" s="98" t="s">
        <v>99</v>
      </c>
    </row>
    <row r="32" spans="1:22" ht="15">
      <c r="A32" s="61"/>
      <c r="B32" s="89"/>
      <c r="C32" s="89"/>
      <c r="D32" s="57" t="s">
        <v>26</v>
      </c>
      <c r="E32" s="57">
        <v>2008</v>
      </c>
      <c r="F32" s="34"/>
      <c r="G32" s="57">
        <v>1</v>
      </c>
      <c r="H32" s="57">
        <v>0</v>
      </c>
      <c r="I32" s="35"/>
      <c r="J32" s="56"/>
      <c r="K32" s="56"/>
      <c r="L32" s="56"/>
      <c r="M32" s="56"/>
      <c r="N32" s="56"/>
      <c r="O32" s="57"/>
      <c r="P32" s="57"/>
      <c r="Q32" s="57"/>
      <c r="R32" s="57"/>
      <c r="S32" s="57"/>
      <c r="T32" s="58"/>
      <c r="U32" s="33"/>
      <c r="V32" s="98"/>
    </row>
    <row r="33" spans="1:22" ht="15">
      <c r="A33" s="61"/>
      <c r="B33" s="89"/>
      <c r="C33" s="89"/>
      <c r="D33" s="62" t="s">
        <v>28</v>
      </c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4"/>
      <c r="T33" s="55">
        <f>SUM(T31:T32)</f>
        <v>426010.8724</v>
      </c>
      <c r="U33" s="33"/>
      <c r="V33" s="98"/>
    </row>
    <row r="34" spans="1:22" ht="67.5" customHeight="1">
      <c r="A34" s="61" t="s">
        <v>106</v>
      </c>
      <c r="B34" s="89" t="s">
        <v>75</v>
      </c>
      <c r="C34" s="89" t="s">
        <v>76</v>
      </c>
      <c r="D34" s="57" t="s">
        <v>18</v>
      </c>
      <c r="E34" s="57">
        <v>1978</v>
      </c>
      <c r="F34" s="34"/>
      <c r="G34" s="57">
        <v>2</v>
      </c>
      <c r="H34" s="57">
        <v>1</v>
      </c>
      <c r="I34" s="35"/>
      <c r="J34" s="49">
        <f>10182.5*1.21</f>
        <v>12320.824999999999</v>
      </c>
      <c r="K34" s="49"/>
      <c r="L34" s="49">
        <f>180504.02*1.21</f>
        <v>218409.86419999998</v>
      </c>
      <c r="M34" s="49">
        <f>10566.51*1.21</f>
        <v>12785.4771</v>
      </c>
      <c r="N34" s="49">
        <f>17522.5*1.21</f>
        <v>21202.225</v>
      </c>
      <c r="O34" s="49">
        <f>18060.45*1.21</f>
        <v>21853.1445</v>
      </c>
      <c r="P34" s="49">
        <f>75.03*1.21</f>
        <v>90.7863</v>
      </c>
      <c r="Q34" s="49">
        <f>3423.76*1.21</f>
        <v>4142.7496</v>
      </c>
      <c r="R34" s="49">
        <f>8540.96*1.21</f>
        <v>10334.561599999999</v>
      </c>
      <c r="S34" s="49"/>
      <c r="T34" s="58">
        <f>SUM(I34:S34)</f>
        <v>301139.6332999999</v>
      </c>
      <c r="U34" s="33"/>
      <c r="V34" s="98" t="s">
        <v>99</v>
      </c>
    </row>
    <row r="35" spans="1:22" ht="25.5">
      <c r="A35" s="61"/>
      <c r="B35" s="89"/>
      <c r="C35" s="89"/>
      <c r="D35" s="57" t="s">
        <v>35</v>
      </c>
      <c r="E35" s="57">
        <v>2013</v>
      </c>
      <c r="F35" s="34"/>
      <c r="G35" s="57">
        <v>1</v>
      </c>
      <c r="H35" s="57">
        <v>0</v>
      </c>
      <c r="I35" s="35"/>
      <c r="J35" s="35"/>
      <c r="K35" s="35"/>
      <c r="L35" s="35"/>
      <c r="M35" s="35"/>
      <c r="N35" s="35"/>
      <c r="O35" s="34"/>
      <c r="P35" s="34"/>
      <c r="Q35" s="34"/>
      <c r="R35" s="34"/>
      <c r="S35" s="34"/>
      <c r="T35" s="37"/>
      <c r="U35" s="33"/>
      <c r="V35" s="98"/>
    </row>
    <row r="36" spans="1:22" ht="15">
      <c r="A36" s="61"/>
      <c r="B36" s="89"/>
      <c r="C36" s="89"/>
      <c r="D36" s="57" t="s">
        <v>48</v>
      </c>
      <c r="E36" s="57">
        <v>1978</v>
      </c>
      <c r="F36" s="34"/>
      <c r="G36" s="57">
        <v>1</v>
      </c>
      <c r="H36" s="57">
        <v>0</v>
      </c>
      <c r="I36" s="35"/>
      <c r="J36" s="35"/>
      <c r="K36" s="35"/>
      <c r="L36" s="35"/>
      <c r="M36" s="35"/>
      <c r="N36" s="35"/>
      <c r="O36" s="34"/>
      <c r="P36" s="34"/>
      <c r="Q36" s="34"/>
      <c r="R36" s="34"/>
      <c r="S36" s="34"/>
      <c r="T36" s="37"/>
      <c r="U36" s="33"/>
      <c r="V36" s="98"/>
    </row>
    <row r="37" spans="1:22" ht="15">
      <c r="A37" s="61"/>
      <c r="B37" s="89"/>
      <c r="C37" s="89"/>
      <c r="D37" s="90" t="s">
        <v>28</v>
      </c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2"/>
      <c r="T37" s="55">
        <f>SUM(T34:T36)</f>
        <v>301139.6332999999</v>
      </c>
      <c r="U37" s="33"/>
      <c r="V37" s="98"/>
    </row>
    <row r="38" spans="1:22" ht="24.75" customHeight="1">
      <c r="A38" s="71" t="s">
        <v>78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55">
        <f>T9+T12+T16+T19+T22+T27+T30+T33+T37</f>
        <v>4045803.6023999993</v>
      </c>
      <c r="U38" s="33"/>
      <c r="V38" s="99"/>
    </row>
    <row r="39" spans="1:22" ht="18.75" customHeight="1">
      <c r="A39" s="77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9"/>
      <c r="V39" s="100"/>
    </row>
    <row r="42" spans="1:21" s="1" customFormat="1" ht="15.75">
      <c r="A42" s="47" t="s">
        <v>53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 s="1" customFormat="1" ht="15.75">
      <c r="A43" s="6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1:21" s="1" customFormat="1" ht="15.75">
      <c r="A44" s="66" t="s">
        <v>54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</row>
    <row r="45" spans="1:21" s="1" customFormat="1" ht="15.75">
      <c r="A45" s="66" t="s">
        <v>55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s="1" customFormat="1" ht="15.75">
      <c r="A46" s="66" t="s">
        <v>56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</row>
    <row r="47" spans="1:21" s="1" customFormat="1" ht="15.75">
      <c r="A47" s="66" t="s">
        <v>57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</row>
    <row r="48" spans="1:21" s="1" customFormat="1" ht="15.75">
      <c r="A48" s="66" t="s">
        <v>58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</row>
    <row r="49" spans="1:21" s="1" customFormat="1" ht="15.75">
      <c r="A49" s="66" t="s">
        <v>59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</row>
    <row r="50" spans="1:21" s="1" customFormat="1" ht="15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</row>
    <row r="51" spans="1:21" s="1" customFormat="1" ht="15" customHeight="1">
      <c r="A51" s="66" t="s">
        <v>108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</row>
  </sheetData>
  <sheetProtection/>
  <mergeCells count="51">
    <mergeCell ref="A48:U48"/>
    <mergeCell ref="A49:U49"/>
    <mergeCell ref="A50:U50"/>
    <mergeCell ref="A51:U51"/>
    <mergeCell ref="A20:A22"/>
    <mergeCell ref="A44:U44"/>
    <mergeCell ref="A45:U45"/>
    <mergeCell ref="A46:U46"/>
    <mergeCell ref="A47:U47"/>
    <mergeCell ref="A38:S38"/>
    <mergeCell ref="A39:U39"/>
    <mergeCell ref="A34:A37"/>
    <mergeCell ref="B34:B37"/>
    <mergeCell ref="C34:C37"/>
    <mergeCell ref="D37:S37"/>
    <mergeCell ref="B20:B22"/>
    <mergeCell ref="C20:C22"/>
    <mergeCell ref="D22:S22"/>
    <mergeCell ref="A28:A30"/>
    <mergeCell ref="B28:B30"/>
    <mergeCell ref="C28:C30"/>
    <mergeCell ref="D30:S30"/>
    <mergeCell ref="C24:C27"/>
    <mergeCell ref="D27:S27"/>
    <mergeCell ref="A31:A33"/>
    <mergeCell ref="B31:B33"/>
    <mergeCell ref="C31:C33"/>
    <mergeCell ref="D33:S33"/>
    <mergeCell ref="A17:A19"/>
    <mergeCell ref="B17:B19"/>
    <mergeCell ref="C17:C19"/>
    <mergeCell ref="D19:S19"/>
    <mergeCell ref="A24:A27"/>
    <mergeCell ref="B24:B27"/>
    <mergeCell ref="A10:A12"/>
    <mergeCell ref="B10:B12"/>
    <mergeCell ref="C10:C12"/>
    <mergeCell ref="D12:S12"/>
    <mergeCell ref="A13:A16"/>
    <mergeCell ref="B13:B16"/>
    <mergeCell ref="C13:C16"/>
    <mergeCell ref="D16:S16"/>
    <mergeCell ref="A1:U1"/>
    <mergeCell ref="A2:U2"/>
    <mergeCell ref="A3:U3"/>
    <mergeCell ref="A4:U4"/>
    <mergeCell ref="A5:U5"/>
    <mergeCell ref="A7:A9"/>
    <mergeCell ref="B7:B9"/>
    <mergeCell ref="C7:C9"/>
    <mergeCell ref="D9:S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3">
      <selection activeCell="E35" sqref="E35"/>
    </sheetView>
  </sheetViews>
  <sheetFormatPr defaultColWidth="9.140625" defaultRowHeight="15"/>
  <cols>
    <col min="1" max="1" width="19.8515625" style="0" customWidth="1"/>
    <col min="2" max="2" width="14.140625" style="0" customWidth="1"/>
    <col min="3" max="3" width="12.421875" style="0" customWidth="1"/>
    <col min="4" max="4" width="11.7109375" style="50" customWidth="1"/>
    <col min="6" max="6" width="13.28125" style="0" customWidth="1"/>
    <col min="7" max="7" width="15.00390625" style="0" customWidth="1"/>
    <col min="8" max="8" width="15.28125" style="0" customWidth="1"/>
  </cols>
  <sheetData>
    <row r="1" spans="1:8" ht="15">
      <c r="A1" s="51" t="s">
        <v>100</v>
      </c>
      <c r="B1" s="51">
        <v>153332.41</v>
      </c>
      <c r="C1" s="51">
        <f>ROUND(B1*0.1,2)</f>
        <v>15333.24</v>
      </c>
      <c r="D1" s="52">
        <f>28362.37*0.2409</f>
        <v>6832.494933</v>
      </c>
      <c r="E1" s="51">
        <f>ROUND(B1*0.05,2)</f>
        <v>7666.62</v>
      </c>
      <c r="F1" s="51">
        <f>SUM(B1:E1)</f>
        <v>183164.764933</v>
      </c>
      <c r="G1" s="51">
        <f>ROUND(F1*1.21,2)</f>
        <v>221629.37</v>
      </c>
      <c r="H1" s="53">
        <f>ROUND(G1/0.702804,2)</f>
        <v>315350.18</v>
      </c>
    </row>
    <row r="2" spans="1:8" ht="15">
      <c r="A2" s="51" t="s">
        <v>89</v>
      </c>
      <c r="B2" s="51">
        <v>6634.3</v>
      </c>
      <c r="C2" s="51">
        <f aca="true" t="shared" si="0" ref="C2:C8">ROUND(B2*0.1,2)</f>
        <v>663.43</v>
      </c>
      <c r="D2" s="52">
        <f>760.56*0.2409</f>
        <v>183.21890399999998</v>
      </c>
      <c r="E2" s="51">
        <f aca="true" t="shared" si="1" ref="E2:E8">ROUND(B2*0.05,2)</f>
        <v>331.72</v>
      </c>
      <c r="F2" s="51">
        <f aca="true" t="shared" si="2" ref="F2:F8">SUM(B2:E2)</f>
        <v>7812.668904000001</v>
      </c>
      <c r="G2" s="51">
        <f aca="true" t="shared" si="3" ref="G2:G8">ROUND(F2*1.21,2)</f>
        <v>9453.33</v>
      </c>
      <c r="H2" s="53">
        <f aca="true" t="shared" si="4" ref="H2:H8">ROUND(G2/0.702804,2)</f>
        <v>13450.88</v>
      </c>
    </row>
    <row r="3" spans="1:8" ht="15">
      <c r="A3" s="51" t="s">
        <v>90</v>
      </c>
      <c r="B3" s="51">
        <v>15009.42</v>
      </c>
      <c r="C3" s="51">
        <f t="shared" si="0"/>
        <v>1500.94</v>
      </c>
      <c r="D3" s="52">
        <f>2753.34*0.2409</f>
        <v>663.2796060000001</v>
      </c>
      <c r="E3" s="51">
        <f t="shared" si="1"/>
        <v>750.47</v>
      </c>
      <c r="F3" s="51">
        <f t="shared" si="2"/>
        <v>17924.109606</v>
      </c>
      <c r="G3" s="51">
        <f t="shared" si="3"/>
        <v>21688.17</v>
      </c>
      <c r="H3" s="53">
        <f t="shared" si="4"/>
        <v>30859.49</v>
      </c>
    </row>
    <row r="4" spans="1:8" ht="15">
      <c r="A4" s="51" t="s">
        <v>91</v>
      </c>
      <c r="B4" s="51">
        <v>10907.64</v>
      </c>
      <c r="C4" s="51">
        <f t="shared" si="0"/>
        <v>1090.76</v>
      </c>
      <c r="D4" s="52">
        <f>897.12*0.2409</f>
        <v>216.116208</v>
      </c>
      <c r="E4" s="51">
        <f t="shared" si="1"/>
        <v>545.38</v>
      </c>
      <c r="F4" s="51">
        <f t="shared" si="2"/>
        <v>12759.896207999998</v>
      </c>
      <c r="G4" s="51">
        <f t="shared" si="3"/>
        <v>15439.47</v>
      </c>
      <c r="H4" s="53">
        <f t="shared" si="4"/>
        <v>21968.39</v>
      </c>
    </row>
    <row r="5" spans="1:8" ht="15">
      <c r="A5" s="51" t="s">
        <v>101</v>
      </c>
      <c r="B5" s="51">
        <v>3591.5</v>
      </c>
      <c r="C5" s="51">
        <f t="shared" si="0"/>
        <v>359.15</v>
      </c>
      <c r="D5" s="52">
        <f>737.76*0.2409</f>
        <v>177.726384</v>
      </c>
      <c r="E5" s="51">
        <f t="shared" si="1"/>
        <v>179.58</v>
      </c>
      <c r="F5" s="51">
        <f t="shared" si="2"/>
        <v>4307.956384</v>
      </c>
      <c r="G5" s="51">
        <f t="shared" si="3"/>
        <v>5212.63</v>
      </c>
      <c r="H5" s="53">
        <f t="shared" si="4"/>
        <v>7416.9</v>
      </c>
    </row>
    <row r="6" spans="1:8" ht="15">
      <c r="A6" s="51" t="s">
        <v>92</v>
      </c>
      <c r="B6" s="51">
        <v>490.74</v>
      </c>
      <c r="C6" s="51">
        <f t="shared" si="0"/>
        <v>49.07</v>
      </c>
      <c r="D6" s="52">
        <f>81.48*0.2409</f>
        <v>19.628532</v>
      </c>
      <c r="E6" s="51">
        <f t="shared" si="1"/>
        <v>24.54</v>
      </c>
      <c r="F6" s="51">
        <f t="shared" si="2"/>
        <v>583.978532</v>
      </c>
      <c r="G6" s="51">
        <f t="shared" si="3"/>
        <v>706.61</v>
      </c>
      <c r="H6" s="53">
        <f t="shared" si="4"/>
        <v>1005.42</v>
      </c>
    </row>
    <row r="7" spans="1:8" ht="15">
      <c r="A7" s="51" t="s">
        <v>102</v>
      </c>
      <c r="B7" s="51">
        <v>6015.83</v>
      </c>
      <c r="C7" s="51">
        <f t="shared" si="0"/>
        <v>601.58</v>
      </c>
      <c r="D7" s="52">
        <f>1101.28*0.2409</f>
        <v>265.298352</v>
      </c>
      <c r="E7" s="51">
        <f t="shared" si="1"/>
        <v>300.79</v>
      </c>
      <c r="F7" s="51">
        <f t="shared" si="2"/>
        <v>7183.498352</v>
      </c>
      <c r="G7" s="51">
        <f t="shared" si="3"/>
        <v>8692.03</v>
      </c>
      <c r="H7" s="53">
        <f t="shared" si="4"/>
        <v>12367.64</v>
      </c>
    </row>
    <row r="8" spans="1:8" ht="15">
      <c r="A8" s="51" t="s">
        <v>103</v>
      </c>
      <c r="B8" s="51">
        <v>4043.94</v>
      </c>
      <c r="C8" s="51">
        <f t="shared" si="0"/>
        <v>404.39</v>
      </c>
      <c r="D8" s="52">
        <f>449.4*0.2409</f>
        <v>108.26046</v>
      </c>
      <c r="E8" s="51">
        <f t="shared" si="1"/>
        <v>202.2</v>
      </c>
      <c r="F8" s="51">
        <f t="shared" si="2"/>
        <v>4758.79046</v>
      </c>
      <c r="G8" s="51">
        <f t="shared" si="3"/>
        <v>5758.14</v>
      </c>
      <c r="H8" s="53">
        <f t="shared" si="4"/>
        <v>8193.1</v>
      </c>
    </row>
    <row r="9" spans="1:8" ht="15">
      <c r="A9" s="51"/>
      <c r="B9" s="51">
        <f aca="true" t="shared" si="5" ref="B9:H9">SUM(B1:B8)</f>
        <v>200025.78</v>
      </c>
      <c r="C9" s="51">
        <f t="shared" si="5"/>
        <v>20002.56</v>
      </c>
      <c r="D9" s="51">
        <f t="shared" si="5"/>
        <v>8466.023379</v>
      </c>
      <c r="E9" s="51">
        <f t="shared" si="5"/>
        <v>10001.300000000001</v>
      </c>
      <c r="F9" s="51">
        <f t="shared" si="5"/>
        <v>238495.66337899998</v>
      </c>
      <c r="G9" s="51">
        <f t="shared" si="5"/>
        <v>288579.75</v>
      </c>
      <c r="H9" s="53">
        <f t="shared" si="5"/>
        <v>410612</v>
      </c>
    </row>
    <row r="10" ht="15">
      <c r="A10" s="54" t="s">
        <v>104</v>
      </c>
    </row>
    <row r="35" spans="1:8" ht="15">
      <c r="A35" s="51" t="s">
        <v>100</v>
      </c>
      <c r="B35" s="51">
        <v>106519.78</v>
      </c>
      <c r="C35" s="51">
        <f>ROUND(B35*0.1,2)</f>
        <v>10651.98</v>
      </c>
      <c r="D35" s="52">
        <f>18103.78*0.2409</f>
        <v>4361.200602</v>
      </c>
      <c r="E35" s="51">
        <f>ROUND(B35*0.05,2)</f>
        <v>5325.99</v>
      </c>
      <c r="F35" s="51">
        <f>SUM(B35:E35)</f>
        <v>126858.950602</v>
      </c>
      <c r="G35" s="51">
        <f>ROUND(F35*1.21,2)</f>
        <v>153499.33</v>
      </c>
      <c r="H35" s="53">
        <f>ROUND(G35/0.702804,2)</f>
        <v>218409.87</v>
      </c>
    </row>
    <row r="36" spans="1:8" ht="15">
      <c r="A36" s="51" t="s">
        <v>89</v>
      </c>
      <c r="B36" s="51">
        <v>6299.16</v>
      </c>
      <c r="C36" s="51">
        <f aca="true" t="shared" si="6" ref="C36:C42">ROUND(B36*0.1,2)</f>
        <v>629.92</v>
      </c>
      <c r="D36" s="52">
        <f>756.12*0.2409</f>
        <v>182.149308</v>
      </c>
      <c r="E36" s="51">
        <f aca="true" t="shared" si="7" ref="E36:E42">ROUND(B36*0.05,2)</f>
        <v>314.96</v>
      </c>
      <c r="F36" s="51">
        <f aca="true" t="shared" si="8" ref="F36:F42">SUM(B36:E36)</f>
        <v>7426.189308</v>
      </c>
      <c r="G36" s="51">
        <f aca="true" t="shared" si="9" ref="G36:G42">ROUND(F36*1.21,2)</f>
        <v>8985.69</v>
      </c>
      <c r="H36" s="53">
        <f aca="true" t="shared" si="10" ref="H36:H42">ROUND(G36/0.702804,2)</f>
        <v>12785.49</v>
      </c>
    </row>
    <row r="37" spans="1:8" ht="15">
      <c r="A37" s="51" t="s">
        <v>90</v>
      </c>
      <c r="B37" s="51">
        <v>10262.33</v>
      </c>
      <c r="C37" s="51">
        <f t="shared" si="6"/>
        <v>1026.23</v>
      </c>
      <c r="D37" s="52">
        <f>2130.36*0.2409</f>
        <v>513.2037240000001</v>
      </c>
      <c r="E37" s="51">
        <f t="shared" si="7"/>
        <v>513.12</v>
      </c>
      <c r="F37" s="51">
        <f t="shared" si="8"/>
        <v>12314.883724000001</v>
      </c>
      <c r="G37" s="51">
        <f t="shared" si="9"/>
        <v>14901.01</v>
      </c>
      <c r="H37" s="53">
        <f t="shared" si="10"/>
        <v>21202.23</v>
      </c>
    </row>
    <row r="38" spans="1:8" ht="15">
      <c r="A38" s="51" t="s">
        <v>91</v>
      </c>
      <c r="B38" s="51">
        <v>10849.65</v>
      </c>
      <c r="C38" s="51">
        <f t="shared" si="6"/>
        <v>1084.97</v>
      </c>
      <c r="D38" s="52">
        <f>896.04*0.2409</f>
        <v>215.856036</v>
      </c>
      <c r="E38" s="51">
        <f t="shared" si="7"/>
        <v>542.48</v>
      </c>
      <c r="F38" s="51">
        <f t="shared" si="8"/>
        <v>12692.956035999998</v>
      </c>
      <c r="G38" s="51">
        <f t="shared" si="9"/>
        <v>15358.48</v>
      </c>
      <c r="H38" s="53">
        <f t="shared" si="10"/>
        <v>21853.15</v>
      </c>
    </row>
    <row r="39" spans="1:8" ht="15">
      <c r="A39" s="51" t="s">
        <v>101</v>
      </c>
      <c r="B39" s="51">
        <v>5997.67</v>
      </c>
      <c r="C39" s="51">
        <f t="shared" si="6"/>
        <v>599.77</v>
      </c>
      <c r="D39" s="52">
        <f>1075.04*0.2409</f>
        <v>258.977136</v>
      </c>
      <c r="E39" s="51">
        <f t="shared" si="7"/>
        <v>299.88</v>
      </c>
      <c r="F39" s="51">
        <f t="shared" si="8"/>
        <v>7156.297136</v>
      </c>
      <c r="G39" s="51">
        <f t="shared" si="9"/>
        <v>8659.12</v>
      </c>
      <c r="H39" s="53">
        <f t="shared" si="10"/>
        <v>12320.82</v>
      </c>
    </row>
    <row r="40" spans="1:8" ht="15">
      <c r="A40" s="51" t="s">
        <v>92</v>
      </c>
      <c r="B40" s="51">
        <v>43.88</v>
      </c>
      <c r="C40" s="51">
        <f t="shared" si="6"/>
        <v>4.39</v>
      </c>
      <c r="D40" s="52">
        <f>9.42*0.2409</f>
        <v>2.269278</v>
      </c>
      <c r="E40" s="51">
        <f t="shared" si="7"/>
        <v>2.19</v>
      </c>
      <c r="F40" s="51">
        <f t="shared" si="8"/>
        <v>52.729278</v>
      </c>
      <c r="G40" s="51">
        <f t="shared" si="9"/>
        <v>63.8</v>
      </c>
      <c r="H40" s="53">
        <f t="shared" si="10"/>
        <v>90.78</v>
      </c>
    </row>
    <row r="41" spans="1:8" ht="15">
      <c r="A41" s="51" t="s">
        <v>102</v>
      </c>
      <c r="B41" s="51">
        <v>2004.42</v>
      </c>
      <c r="C41" s="51">
        <f t="shared" si="6"/>
        <v>200.44</v>
      </c>
      <c r="D41" s="52">
        <f>419.88*0.2409</f>
        <v>101.149092</v>
      </c>
      <c r="E41" s="51">
        <f t="shared" si="7"/>
        <v>100.22</v>
      </c>
      <c r="F41" s="51">
        <f t="shared" si="8"/>
        <v>2406.229092</v>
      </c>
      <c r="G41" s="51">
        <f t="shared" si="9"/>
        <v>2911.54</v>
      </c>
      <c r="H41" s="53">
        <f t="shared" si="10"/>
        <v>4142.75</v>
      </c>
    </row>
    <row r="42" spans="1:8" ht="15">
      <c r="A42" s="51" t="s">
        <v>103</v>
      </c>
      <c r="B42" s="51">
        <v>0</v>
      </c>
      <c r="C42" s="51">
        <f t="shared" si="6"/>
        <v>0</v>
      </c>
      <c r="D42" s="52">
        <v>0</v>
      </c>
      <c r="E42" s="51">
        <f t="shared" si="7"/>
        <v>0</v>
      </c>
      <c r="F42" s="51">
        <f t="shared" si="8"/>
        <v>0</v>
      </c>
      <c r="G42" s="51">
        <f t="shared" si="9"/>
        <v>0</v>
      </c>
      <c r="H42" s="53">
        <f t="shared" si="10"/>
        <v>0</v>
      </c>
    </row>
    <row r="43" spans="1:8" ht="15">
      <c r="A43" s="51"/>
      <c r="B43" s="51">
        <f aca="true" t="shared" si="11" ref="B43:H43">SUM(B35:B42)</f>
        <v>141976.89000000004</v>
      </c>
      <c r="C43" s="51">
        <f t="shared" si="11"/>
        <v>14197.699999999999</v>
      </c>
      <c r="D43" s="51">
        <f t="shared" si="11"/>
        <v>5634.805176</v>
      </c>
      <c r="E43" s="51">
        <f t="shared" si="11"/>
        <v>7098.839999999999</v>
      </c>
      <c r="F43" s="51">
        <f t="shared" si="11"/>
        <v>168908.23517600002</v>
      </c>
      <c r="G43" s="51">
        <f t="shared" si="11"/>
        <v>204378.97</v>
      </c>
      <c r="H43" s="53">
        <f t="shared" si="11"/>
        <v>290805.09</v>
      </c>
    </row>
    <row r="45" ht="15">
      <c r="A45" t="s">
        <v>105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2016-10-12T09:14:00Z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1062</vt:i4>
  </property>
</Properties>
</file>