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835" tabRatio="769" activeTab="0"/>
  </bookViews>
  <sheets>
    <sheet name="T_2016" sheetId="1" r:id="rId1"/>
    <sheet name="T_2017" sheetId="2" r:id="rId2"/>
    <sheet name="T_2018" sheetId="3" r:id="rId3"/>
    <sheet name="AP" sheetId="4" r:id="rId4"/>
    <sheet name="TP" sheetId="5" r:id="rId5"/>
    <sheet name="18.NOV" sheetId="6" r:id="rId6"/>
    <sheet name="Centrs" sheetId="7" r:id="rId7"/>
    <sheet name="Cietoksnis_Pogulanka" sheetId="8" r:id="rId8"/>
    <sheet name="Gajoka,Čerepova,Ruģeļi" sheetId="9" r:id="rId9"/>
    <sheet name="Grīva, Kalkūni, Niderkuni" sheetId="10" r:id="rId10"/>
    <sheet name="JAUNBŪVE" sheetId="11" r:id="rId11"/>
    <sheet name="J.FORŠTADTE" sheetId="12" r:id="rId12"/>
    <sheet name="ĶĪMIJA " sheetId="13" r:id="rId13"/>
    <sheet name="Stropi,Križi" sheetId="14" r:id="rId14"/>
    <sheet name="Kapnes,Tilts" sheetId="15" r:id="rId15"/>
    <sheet name="Autostavvieta" sheetId="16" r:id="rId16"/>
    <sheet name="VST,Peldvieta,Suni" sheetId="17" r:id="rId17"/>
    <sheet name="CELI" sheetId="18" r:id="rId18"/>
    <sheet name="Gruntceli" sheetId="19" r:id="rId19"/>
    <sheet name="Atputas vietas" sheetId="20" r:id="rId20"/>
    <sheet name="Renes" sheetId="21" r:id="rId21"/>
    <sheet name="Brugakmen,Bruģis" sheetId="22" r:id="rId22"/>
    <sheet name="Nogazes" sheetId="23" r:id="rId23"/>
    <sheet name="Masu pasakumi" sheetId="24" r:id="rId24"/>
  </sheets>
  <definedNames>
    <definedName name="_xlnm.Print_Area" localSheetId="0">'T_2016'!$A$1:$O$42</definedName>
    <definedName name="_xlnm.Print_Area" localSheetId="1">'T_2017'!$A$1:$O$40</definedName>
    <definedName name="_xlnm.Print_Area" localSheetId="2">'T_2018'!$A$1:$O$40</definedName>
    <definedName name="_xlnm.Print_Titles" localSheetId="5">'18.NOV'!$2:$3</definedName>
    <definedName name="_xlnm.Print_Titles" localSheetId="15">'Autostavvieta'!$3:$4</definedName>
    <definedName name="_xlnm.Print_Titles" localSheetId="6">'Centrs'!$2:$3</definedName>
    <definedName name="_xlnm.Print_Titles" localSheetId="7">'Cietoksnis_Pogulanka'!$2:$3</definedName>
    <definedName name="_xlnm.Print_Titles" localSheetId="8">'Gajoka,Čerepova,Ruģeļi'!$2:$3</definedName>
    <definedName name="_xlnm.Print_Titles" localSheetId="9">'Grīva, Kalkūni, Niderkuni'!$2:$3</definedName>
    <definedName name="_xlnm.Print_Titles" localSheetId="11">'J.FORŠTADTE'!$2:$3</definedName>
    <definedName name="_xlnm.Print_Titles" localSheetId="10">'JAUNBŪVE'!$2:$3</definedName>
    <definedName name="_xlnm.Print_Titles" localSheetId="12">'ĶĪMIJA '!$2:$3</definedName>
    <definedName name="_xlnm.Print_Titles" localSheetId="22">'Nogazes'!$3:$3</definedName>
    <definedName name="_xlnm.Print_Titles" localSheetId="20">'Renes'!$3:$4</definedName>
    <definedName name="_xlnm.Print_Titles" localSheetId="13">'Stropi,Križi'!$2:$3</definedName>
    <definedName name="_xlnm.Print_Titles" localSheetId="4">'TP'!$3:$3</definedName>
  </definedNames>
  <calcPr fullCalcOnLoad="1"/>
</workbook>
</file>

<file path=xl/sharedStrings.xml><?xml version="1.0" encoding="utf-8"?>
<sst xmlns="http://schemas.openxmlformats.org/spreadsheetml/2006/main" count="4490" uniqueCount="1949">
  <si>
    <t>Varšavas (18.nov.-Smilšu)</t>
  </si>
  <si>
    <t>Arhitektoru (Smilšu-Ciealkovska) dalīts</t>
  </si>
  <si>
    <t>Daugavas (Cietoksnis)</t>
  </si>
  <si>
    <t>starp 7. un 8.bastioniem</t>
  </si>
  <si>
    <t>N.p.k.</t>
  </si>
  <si>
    <t>Objekts</t>
  </si>
  <si>
    <t>Smilšu ielas aplis</t>
  </si>
  <si>
    <t>Aplis pie Daugavpils 6.vidusskola</t>
  </si>
  <si>
    <t>Grīvas piemineklis</t>
  </si>
  <si>
    <t>Kandavas ielas sadaloša josla (no Cietokšņa iela līdz Stacijas ielai)</t>
  </si>
  <si>
    <t>Vienības laukuma centrālais aplis</t>
  </si>
  <si>
    <t>Daugavpils Universitātes skvērs (Vienības iela 13)</t>
  </si>
  <si>
    <t>Celiņš pie pilsētas domes un skvērs</t>
  </si>
  <si>
    <t>Kopā</t>
  </si>
  <si>
    <t>Ielas nosaukums</t>
  </si>
  <si>
    <t>18.novembra</t>
  </si>
  <si>
    <t>Kraujas</t>
  </si>
  <si>
    <t>Slāvu</t>
  </si>
  <si>
    <t>Varšavas</t>
  </si>
  <si>
    <t>Viršu</t>
  </si>
  <si>
    <t>Piebraukums pie komunālajiem kapiem</t>
  </si>
  <si>
    <t xml:space="preserve">Siguldas </t>
  </si>
  <si>
    <t>Vaiņodes</t>
  </si>
  <si>
    <t>Dzintaru - Abavas</t>
  </si>
  <si>
    <t>Krimuldas</t>
  </si>
  <si>
    <t>Vasarnīcu</t>
  </si>
  <si>
    <t xml:space="preserve">Tērvetes </t>
  </si>
  <si>
    <t xml:space="preserve">Dzintaru </t>
  </si>
  <si>
    <t>Arhitektoru</t>
  </si>
  <si>
    <t xml:space="preserve">Ķīmija </t>
  </si>
  <si>
    <t>Ziemeļu</t>
  </si>
  <si>
    <t>Cialkovska</t>
  </si>
  <si>
    <t>Šaura</t>
  </si>
  <si>
    <t>Mendeļejeva</t>
  </si>
  <si>
    <t>Smilškalna</t>
  </si>
  <si>
    <t>Spaļu</t>
  </si>
  <si>
    <t>Višķu</t>
  </si>
  <si>
    <t xml:space="preserve">Stacijas </t>
  </si>
  <si>
    <t>Kārklu</t>
  </si>
  <si>
    <t>VIADUKS (Pārbrauktums Stacijas-Kārkļu)</t>
  </si>
  <si>
    <t>VIADUKS (PārbrauktumsVidzemes - Cietokšņa)</t>
  </si>
  <si>
    <t>VIADUKS (Pārbrauktums Cietokšņa)</t>
  </si>
  <si>
    <t>Tilts pāri Daugavai</t>
  </si>
  <si>
    <t xml:space="preserve">Imantas </t>
  </si>
  <si>
    <t>Institūta</t>
  </si>
  <si>
    <t>Muzeja</t>
  </si>
  <si>
    <t xml:space="preserve">Rīgas </t>
  </si>
  <si>
    <t xml:space="preserve">Vienības </t>
  </si>
  <si>
    <t>Balvu</t>
  </si>
  <si>
    <t>Kandavas</t>
  </si>
  <si>
    <t>Sporta</t>
  </si>
  <si>
    <t>Alejas</t>
  </si>
  <si>
    <t xml:space="preserve">Centrs </t>
  </si>
  <si>
    <t>Dagdas</t>
  </si>
  <si>
    <t>Krāslavas</t>
  </si>
  <si>
    <t>Sakņu</t>
  </si>
  <si>
    <t>Parādes</t>
  </si>
  <si>
    <t>Lāčplēša</t>
  </si>
  <si>
    <t xml:space="preserve">Raiņa </t>
  </si>
  <si>
    <t>Mihoelsa</t>
  </si>
  <si>
    <t>Kr.Valdemāra</t>
  </si>
  <si>
    <t xml:space="preserve">Viestura </t>
  </si>
  <si>
    <t>Ģimnāzijas</t>
  </si>
  <si>
    <t>Teātra</t>
  </si>
  <si>
    <t>Stadiona</t>
  </si>
  <si>
    <t>Jelgavas</t>
  </si>
  <si>
    <t>Nometņu</t>
  </si>
  <si>
    <t>Gaismas</t>
  </si>
  <si>
    <t>Rūpniecības</t>
  </si>
  <si>
    <t>Stiklu</t>
  </si>
  <si>
    <t>Smiltenes</t>
  </si>
  <si>
    <t>Malu</t>
  </si>
  <si>
    <t>1.pasažieru</t>
  </si>
  <si>
    <t>Aveņu</t>
  </si>
  <si>
    <t xml:space="preserve">Jaunā Forštadte </t>
  </si>
  <si>
    <t>RĒZEKNES IELA</t>
  </si>
  <si>
    <t>Rēzeknes (Piekrastes - Aveņu)</t>
  </si>
  <si>
    <t>Rēzeknes (Aveņu - privātsektors)</t>
  </si>
  <si>
    <t>Zeltkalna</t>
  </si>
  <si>
    <t>Vidzemes</t>
  </si>
  <si>
    <t>2.pasažieru</t>
  </si>
  <si>
    <t>Ventas</t>
  </si>
  <si>
    <t>Parka</t>
  </si>
  <si>
    <t>Rīgas šoseja</t>
  </si>
  <si>
    <t>Cēsu (dalīts)</t>
  </si>
  <si>
    <t>Mihaila</t>
  </si>
  <si>
    <t>Heķeļa</t>
  </si>
  <si>
    <t>1.oficieru</t>
  </si>
  <si>
    <t>2.oficieru</t>
  </si>
  <si>
    <t>Komandanta</t>
  </si>
  <si>
    <t>A.Pumpura (Višķu - Smilšu) dalīts</t>
  </si>
  <si>
    <t>L.Dārza (Valkas - Tukuma) dalīts</t>
  </si>
  <si>
    <t>Siguldas (dalīts)</t>
  </si>
  <si>
    <t>Mendeļejeva (dalīts)</t>
  </si>
  <si>
    <t>Mazā šķersiela</t>
  </si>
  <si>
    <t>Smilšu + Smilšu 92 B (super neto)1200</t>
  </si>
  <si>
    <t>Loģistikas meža ceļš (Vainodes - muita)</t>
  </si>
  <si>
    <t>Daugavas</t>
  </si>
  <si>
    <t>Motoru</t>
  </si>
  <si>
    <t>MOTORU IELA</t>
  </si>
  <si>
    <t>Odu</t>
  </si>
  <si>
    <t>Sēlijas</t>
  </si>
  <si>
    <t>Silenes</t>
  </si>
  <si>
    <t>Lielā</t>
  </si>
  <si>
    <t>Gulbju</t>
  </si>
  <si>
    <t>Dostojevska</t>
  </si>
  <si>
    <t>Ķiršu</t>
  </si>
  <si>
    <t>Oškalna</t>
  </si>
  <si>
    <t>Komunālā</t>
  </si>
  <si>
    <t>Ķieģeļu</t>
  </si>
  <si>
    <t>Tirgoņu</t>
  </si>
  <si>
    <t>Brjanskas</t>
  </si>
  <si>
    <t>Liģinišķu</t>
  </si>
  <si>
    <t>Ņekrasova</t>
  </si>
  <si>
    <t>Pārdaugavas</t>
  </si>
  <si>
    <t>Upes</t>
  </si>
  <si>
    <t xml:space="preserve">Aleksandra </t>
  </si>
  <si>
    <t xml:space="preserve">Cietoksnis, Poguļanka </t>
  </si>
  <si>
    <t>Hospitāļa</t>
  </si>
  <si>
    <t>Konstantīna</t>
  </si>
  <si>
    <t>Krasta</t>
  </si>
  <si>
    <t>Augstā</t>
  </si>
  <si>
    <t>Dunduru</t>
  </si>
  <si>
    <t>Dzirnavu</t>
  </si>
  <si>
    <t>Dzelzceļu</t>
  </si>
  <si>
    <t>Februāra</t>
  </si>
  <si>
    <t>Fabrikas</t>
  </si>
  <si>
    <t>Kūdras</t>
  </si>
  <si>
    <t>Jaunā</t>
  </si>
  <si>
    <t>Tirgus</t>
  </si>
  <si>
    <t>Ūdensvada</t>
  </si>
  <si>
    <t>Vidus</t>
  </si>
  <si>
    <t>Brīvības</t>
  </si>
  <si>
    <t>Grīva, Kalkūni, Niderkūni</t>
  </si>
  <si>
    <t>Birķeneļu</t>
  </si>
  <si>
    <t>Arodu</t>
  </si>
  <si>
    <t xml:space="preserve">Jaunbūve </t>
  </si>
  <si>
    <t>Ūdensvada iela</t>
  </si>
  <si>
    <t>18.novembra - pie policijai</t>
  </si>
  <si>
    <t>Pārbraukums Vaļņu 27 - Odu</t>
  </si>
  <si>
    <t>Skvērs Vienības-Ģimnāzijas (egles)</t>
  </si>
  <si>
    <t>Bauskas</t>
  </si>
  <si>
    <t>Dobeles</t>
  </si>
  <si>
    <t>Dīķu</t>
  </si>
  <si>
    <t>Grodņas</t>
  </si>
  <si>
    <t>Kauņas</t>
  </si>
  <si>
    <t>Kronvaldas</t>
  </si>
  <si>
    <t>Klusā</t>
  </si>
  <si>
    <t>Krustpils</t>
  </si>
  <si>
    <t>Liepājas</t>
  </si>
  <si>
    <t>Miera</t>
  </si>
  <si>
    <t>Puškina</t>
  </si>
  <si>
    <t>2.preču</t>
  </si>
  <si>
    <t>Strādnieku</t>
  </si>
  <si>
    <t>Satiksmes</t>
  </si>
  <si>
    <t>Silikātu</t>
  </si>
  <si>
    <t>Tautas</t>
  </si>
  <si>
    <t>Ventspils</t>
  </si>
  <si>
    <t>Arendoles</t>
  </si>
  <si>
    <t>Ezeru</t>
  </si>
  <si>
    <t>Minskas</t>
  </si>
  <si>
    <t>Telts</t>
  </si>
  <si>
    <t>Pārbrauktuve Ezeru-Stāvā</t>
  </si>
  <si>
    <t>Pārbrauktuve Ezeru –Rēzeknes</t>
  </si>
  <si>
    <t>Pārbrauktuve Raipoles-Tartu</t>
  </si>
  <si>
    <t>Pārbrauktuve Rēzeknes-Stāvā</t>
  </si>
  <si>
    <t>Šūņu</t>
  </si>
  <si>
    <t>Aizpilsētas</t>
  </si>
  <si>
    <t>Aglonas</t>
  </si>
  <si>
    <t>Butļerova</t>
  </si>
  <si>
    <t>Inženieru</t>
  </si>
  <si>
    <t>Piebraukums no Jātnieku līdz 38.arodskolai</t>
  </si>
  <si>
    <t>Pārbrauktuve Zeļinska-Inženieru</t>
  </si>
  <si>
    <t>Pārbrauktuve Inženieru-Cialkovska</t>
  </si>
  <si>
    <t>PAVISAM KOPĀ:</t>
  </si>
  <si>
    <t xml:space="preserve">L.Dārza </t>
  </si>
  <si>
    <t>Objekta nosaukums</t>
  </si>
  <si>
    <t>Parks Cialkovska - Mendeļejeva - Višķu - Jātnieku</t>
  </si>
  <si>
    <t>Mežaparks Vaiņodes iela</t>
  </si>
  <si>
    <t>Mežaparks Cialkovska iela (Estrāde)</t>
  </si>
  <si>
    <t>Nogāze - Tērvetes iela</t>
  </si>
  <si>
    <t>Nogāze - Krimuldas  iela</t>
  </si>
  <si>
    <t>Zālens Višķu - Mendeļejeva - Šaura ielas (0500-005-3002)</t>
  </si>
  <si>
    <t>Mežaparks Višķu - Jātnieku</t>
  </si>
  <si>
    <t>Krasti Gubišče ezera</t>
  </si>
  <si>
    <t>18.novembra (Valkas - Naujenes pag.)</t>
  </si>
  <si>
    <t>A.Pumpura iela ( Višķu - Smilšu)</t>
  </si>
  <si>
    <t>Spaļu iela (Slāvu - A.Pumpura)</t>
  </si>
  <si>
    <t>Siguldas iela (Tukuma - Jelgavas)</t>
  </si>
  <si>
    <t>Silikātu iela (Jelgavas - Siguldas)</t>
  </si>
  <si>
    <t>Jelgāvas iela (Stiklu - Ruģeļiem)</t>
  </si>
  <si>
    <t>Krasti  Ruģeļu ūdenkrātuve</t>
  </si>
  <si>
    <t>2.preču iela  (Dīku - 1.pasažieru)</t>
  </si>
  <si>
    <t>Nogāze - Borisa un Gleba baznīca</t>
  </si>
  <si>
    <t>Vidzemes iela (1.pasažieru - Aveņu)</t>
  </si>
  <si>
    <t>Zeltkalna (Aveņu - Piekrastes)</t>
  </si>
  <si>
    <t>MIHAILA IELA</t>
  </si>
  <si>
    <t>HEKEĻA IELA</t>
  </si>
  <si>
    <t>Mihaila iela - Oficieru iela</t>
  </si>
  <si>
    <t>Oficiera - Konstantina iela</t>
  </si>
  <si>
    <t>Konstantina - Hospitaļa iela</t>
  </si>
  <si>
    <t>Hospitaļa - Aleksandra iela</t>
  </si>
  <si>
    <t>Mihaila - Komandanta iela</t>
  </si>
  <si>
    <t>Komandanta - Konstantina iela</t>
  </si>
  <si>
    <t>Aleksandra iela - vārti</t>
  </si>
  <si>
    <t>Hospitaļa - Aleksandra</t>
  </si>
  <si>
    <t>Konstantīna vārti - Hekeļa iela</t>
  </si>
  <si>
    <t>Piebraucamais ceļš</t>
  </si>
  <si>
    <t>CIETOKŠA TERITORIJA</t>
  </si>
  <si>
    <t>Ezeru iela (Aveņu - privatsektors)</t>
  </si>
  <si>
    <t>Zālens Abavas - Dzintāru  ielas</t>
  </si>
  <si>
    <t>Zālens Vasarnīcu iela</t>
  </si>
  <si>
    <t>Zālens - Patversmes iela</t>
  </si>
  <si>
    <t>Zālens Smiltenes - Satiksmes - Dīķu ielas</t>
  </si>
  <si>
    <t>Zālens Kronvalda iela</t>
  </si>
  <si>
    <t>Zālens Cēsu iela</t>
  </si>
  <si>
    <t>Lielā iela (1905.g. piemineklis - pilsētas robežai) - Zarasu šoseja</t>
  </si>
  <si>
    <t>Lielā iela (Sēlijas - 1905.g. piemineklis) krasts</t>
  </si>
  <si>
    <t>Brīvības iela (no Sēlijas)</t>
  </si>
  <si>
    <t>Lielā iela ( Selījas - pilsētas robežas) Braslavas šoseja</t>
  </si>
  <si>
    <t>Stacijas iela (Balvu - Vaļņu)</t>
  </si>
  <si>
    <t>Stacijas iela (18.novembra - Raiņa)</t>
  </si>
  <si>
    <t>Kopā:</t>
  </si>
  <si>
    <t>VIADUKS (PārbrauktumsVidzemes - Cietokšņa- Stacijas - Kārkļu)</t>
  </si>
  <si>
    <t xml:space="preserve">Rēzeknes </t>
  </si>
  <si>
    <t>Varšavas[18.novembra - {Smilšu] - Jātnieku}</t>
  </si>
  <si>
    <t>Amatu</t>
  </si>
  <si>
    <t>MEZGLS (Latgales)</t>
  </si>
  <si>
    <t>Zeltkalna (dalīts)</t>
  </si>
  <si>
    <t>Slāvu (dalīts)</t>
  </si>
  <si>
    <t>Vaļņu + pārbrauktuve Vaļņu 25 - Odu</t>
  </si>
  <si>
    <t>18.novembra - Viestura (2 kapnes+pandus)</t>
  </si>
  <si>
    <t>18.novembra - Nometņu (2 kapnes+pandus)</t>
  </si>
  <si>
    <t>Grodņas - Tukuma</t>
  </si>
  <si>
    <t>Tukuma- Liepājas</t>
  </si>
  <si>
    <t>Liepājas - Valkas</t>
  </si>
  <si>
    <t>Piel lielveikāla Beta (kreisi)</t>
  </si>
  <si>
    <t>ŪDENS IELA</t>
  </si>
  <si>
    <t>SLIEŽU IELA</t>
  </si>
  <si>
    <t>Raiņa iela</t>
  </si>
  <si>
    <t>Kr.Valdemāra iela</t>
  </si>
  <si>
    <t>Cietokšņa iela</t>
  </si>
  <si>
    <t>Gimnāzijas iela</t>
  </si>
  <si>
    <t>Teātra iela</t>
  </si>
  <si>
    <t>Zālens Graftio iela</t>
  </si>
  <si>
    <t xml:space="preserve">Ūdens </t>
  </si>
  <si>
    <t>Valmieras</t>
  </si>
  <si>
    <t>Zālens Mārijas iela</t>
  </si>
  <si>
    <t>KOMANDANTA IELA</t>
  </si>
  <si>
    <t>Trases sākums - Imperatoru iela</t>
  </si>
  <si>
    <t>Jagošina - 1.oficieru iela</t>
  </si>
  <si>
    <t>1.oficieru - Možaiska iela</t>
  </si>
  <si>
    <t>Imperatoru - 1.oficieru</t>
  </si>
  <si>
    <t>Piebraucamais ceļš - 1.oficieru iela</t>
  </si>
  <si>
    <t>1.oficieru - Imperatoru iela</t>
  </si>
  <si>
    <t>Hekeļa - 2.oficieru iela</t>
  </si>
  <si>
    <t>2.oficieru - 1.oficieru</t>
  </si>
  <si>
    <t>1.oficieru - 2.oficieru</t>
  </si>
  <si>
    <t>2.oficieru - Trases beigas</t>
  </si>
  <si>
    <t>CERIŅU IELA</t>
  </si>
  <si>
    <t>HOSPITĀĻA  IELA</t>
  </si>
  <si>
    <t>Dīķu iela</t>
  </si>
  <si>
    <t>Šaurā iela</t>
  </si>
  <si>
    <t>Nometņu-Graftio</t>
  </si>
  <si>
    <t>No Balvu</t>
  </si>
  <si>
    <t xml:space="preserve"> </t>
  </si>
  <si>
    <t>Pārskaitļu 
numerācija</t>
  </si>
  <si>
    <t>Nepārskaitļu 
numerācija</t>
  </si>
  <si>
    <t>Cietokšņa teritorijā</t>
  </si>
  <si>
    <t>ALEJAS IELA</t>
  </si>
  <si>
    <t>KOPĀ:</t>
  </si>
  <si>
    <t>Abas puses</t>
  </si>
  <si>
    <t>Centralā ietve</t>
  </si>
  <si>
    <t>Centrālā ietve</t>
  </si>
  <si>
    <t>Skvers Alejas-Rīgas</t>
  </si>
  <si>
    <t>BALVU IELA</t>
  </si>
  <si>
    <t xml:space="preserve">CIETOKŠŅA IELA </t>
  </si>
  <si>
    <t>DAUGAVAS IELA</t>
  </si>
  <si>
    <t>DAGDAS IELA</t>
  </si>
  <si>
    <t>ĢIMNĀZIJAS IELA</t>
  </si>
  <si>
    <t>-</t>
  </si>
  <si>
    <t>IMANTAS IELA</t>
  </si>
  <si>
    <t>INSTITŪTA IELA</t>
  </si>
  <si>
    <t>KANDAVAS IELA</t>
  </si>
  <si>
    <t>KRĀSLAVAS IELA</t>
  </si>
  <si>
    <t>KĀRKLU IELA</t>
  </si>
  <si>
    <t>KRAUJAS IELA</t>
  </si>
  <si>
    <t>LĀČPLĒŠA IELA</t>
  </si>
  <si>
    <t xml:space="preserve">Tilts līdz Sēlijas </t>
  </si>
  <si>
    <t>Latgales iela (Vidzemes - 2.aplis)</t>
  </si>
  <si>
    <t>UŽVALDES IELA</t>
  </si>
  <si>
    <t>Akmeņu dārzs</t>
  </si>
  <si>
    <t>Skulptūru skvērs (Rīgas -Mihoelsa)</t>
  </si>
  <si>
    <t>Vienības dārzs (Vienības-Teātra)</t>
  </si>
  <si>
    <t>Baznīcas skvērs (Cietokšņa- Rīgas)</t>
  </si>
  <si>
    <t>Domes dārzs</t>
  </si>
  <si>
    <t>Eirodārzs</t>
  </si>
  <si>
    <t>A.Pumpura parks</t>
  </si>
  <si>
    <t>Daugavpils universitātes skvērs</t>
  </si>
  <si>
    <t xml:space="preserve">Daugavas skvērs </t>
  </si>
  <si>
    <t>Skvērs pie sinagogas</t>
  </si>
  <si>
    <t>Valmieras iela</t>
  </si>
  <si>
    <t>Varšavas - A.Pumpura</t>
  </si>
  <si>
    <t>preti skolai</t>
  </si>
  <si>
    <t xml:space="preserve">N.p.k. </t>
  </si>
  <si>
    <t>Vieta</t>
  </si>
  <si>
    <t>18.novembra - Drujas</t>
  </si>
  <si>
    <t>18.novembra - Stacijas</t>
  </si>
  <si>
    <t>18.novembra - Alejas</t>
  </si>
  <si>
    <t>18.novembra - Vienība</t>
  </si>
  <si>
    <t>Maizes - Stacijas</t>
  </si>
  <si>
    <t>Dīķu iela Nr.33</t>
  </si>
  <si>
    <t>Mālu iela (pie bērnu dārzs)</t>
  </si>
  <si>
    <t>Šaura iela (pie bērnu dārzs)</t>
  </si>
  <si>
    <t>Tilts pāri dzelzceļam (LRZ)</t>
  </si>
  <si>
    <t>Inženieru iela</t>
  </si>
  <si>
    <t>pie Beta veikals, tirgus</t>
  </si>
  <si>
    <t>Iebraukums bērnu dārzā Nr.21</t>
  </si>
  <si>
    <t>MAIZES IELA</t>
  </si>
  <si>
    <t>MIHOELSA IELA</t>
  </si>
  <si>
    <t>Trases sākums - Mihaila iela</t>
  </si>
  <si>
    <t>MUZEJA IELA</t>
  </si>
  <si>
    <t>PARĀDES IELA</t>
  </si>
  <si>
    <t>RAIŅA IELA</t>
  </si>
  <si>
    <t>RĪGAS IELA</t>
  </si>
  <si>
    <t>Vienības laukums</t>
  </si>
  <si>
    <t>SAULES IELA</t>
  </si>
  <si>
    <t>SAKŅU IELA</t>
  </si>
  <si>
    <t>STACIJAS IELA</t>
  </si>
  <si>
    <t>SPORTA IELA</t>
  </si>
  <si>
    <t>Liepājas iela</t>
  </si>
  <si>
    <t>18.novembra - Tautas (p/p un n/p)</t>
  </si>
  <si>
    <t>Tautas - Puškina (p/p un n/p)</t>
  </si>
  <si>
    <t>Puškina - Miera (n/p)</t>
  </si>
  <si>
    <t>Miera - Arodu (p/p)</t>
  </si>
  <si>
    <t>STADIONA IELA</t>
  </si>
  <si>
    <t>TEĀTRA IELA</t>
  </si>
  <si>
    <t>Pagalms pilsētas dome</t>
  </si>
  <si>
    <t>VIESTURA  IELA</t>
  </si>
  <si>
    <t>VIENĪBAS IELA</t>
  </si>
  <si>
    <t>PARKI UN SKVĒRI</t>
  </si>
  <si>
    <t>Dubrovina parks</t>
  </si>
  <si>
    <t>Centrālais parks</t>
  </si>
  <si>
    <t>Skvērs pie Teātra</t>
  </si>
  <si>
    <t>PAVISAM</t>
  </si>
  <si>
    <t>AVEŅU IELA</t>
  </si>
  <si>
    <t>ARENDOLES IELA</t>
  </si>
  <si>
    <t>EZERU IELA</t>
  </si>
  <si>
    <t>Nr.59</t>
  </si>
  <si>
    <t>Nr.61</t>
  </si>
  <si>
    <t>MINSKAS IELA</t>
  </si>
  <si>
    <t>N8.</t>
  </si>
  <si>
    <t>PIEKRASTES IELA</t>
  </si>
  <si>
    <t>Pie tilta</t>
  </si>
  <si>
    <t>RAIPOLES IELA</t>
  </si>
  <si>
    <t>Nr.2,4,6</t>
  </si>
  <si>
    <t>Nr.10,10A</t>
  </si>
  <si>
    <t>STĀVĀ IELA</t>
  </si>
  <si>
    <t>Nr.19</t>
  </si>
  <si>
    <t>Nr.21</t>
  </si>
  <si>
    <t>TARTU IELA</t>
  </si>
  <si>
    <t>Nr.2</t>
  </si>
  <si>
    <t>TELTS IELA</t>
  </si>
  <si>
    <t>VIDZEMES IELA</t>
  </si>
  <si>
    <t>VIADUKTS</t>
  </si>
  <si>
    <t>ZELTKALNA IELA</t>
  </si>
  <si>
    <t>PĀRBRAUKTUVE</t>
  </si>
  <si>
    <t>Ezeru –Rēzeknes</t>
  </si>
  <si>
    <t>Raipoles-Tartu</t>
  </si>
  <si>
    <t>Rēzeknes-Stāvā</t>
  </si>
  <si>
    <t>ŠUŅU  IELA</t>
  </si>
  <si>
    <t>ARHITEKTU IELA</t>
  </si>
  <si>
    <t>AIZPILSĒTAS IELA</t>
  </si>
  <si>
    <t>AGLONAS IELA</t>
  </si>
  <si>
    <t>BUTĻEROVA IELA</t>
  </si>
  <si>
    <t>CIALKOVSKA IELA</t>
  </si>
  <si>
    <t>INŽENIERU IELA</t>
  </si>
  <si>
    <t>JĀTNIEKU IELA</t>
  </si>
  <si>
    <t xml:space="preserve">PIEBRAUKUMS </t>
  </si>
  <si>
    <t>MENDEĻEJEVA IELA</t>
  </si>
  <si>
    <t>Centrālie zālāji</t>
  </si>
  <si>
    <t>M.VIĻŅAS IELA</t>
  </si>
  <si>
    <t>SPAĻU IELA</t>
  </si>
  <si>
    <t>SLĀVU IELA</t>
  </si>
  <si>
    <t>SMILŠKALNA IELA</t>
  </si>
  <si>
    <t>SMILŠU IELA</t>
  </si>
  <si>
    <t>ŠAURĀ IELA</t>
  </si>
  <si>
    <t>VIŠĶU IELA</t>
  </si>
  <si>
    <t>ZEĻINSKA IELA</t>
  </si>
  <si>
    <t>ZIEMEĻU IELA</t>
  </si>
  <si>
    <t>Nr.8</t>
  </si>
  <si>
    <t>Celiņi</t>
  </si>
  <si>
    <t>ALEKSANDRA IELA</t>
  </si>
  <si>
    <t>Daugavmalā Daugavas un Vaļņu ielu krustojuma rajonā</t>
  </si>
  <si>
    <t>Ruģeļos pie Ruģeļu ūdenskrātuves</t>
  </si>
  <si>
    <t>ENERĢĒTIĶU ŠĶĒRSIELA</t>
  </si>
  <si>
    <t>Dzintaru iela (vasarā)/pie DR slīmnicas (ziemā)</t>
  </si>
  <si>
    <t>Ceriņu</t>
  </si>
  <si>
    <t>SKVĒRS MEŽCIEMS</t>
  </si>
  <si>
    <t>CĒSU IELA</t>
  </si>
  <si>
    <t>KONSTANTĪNA IELA</t>
  </si>
  <si>
    <t>ODU IELA</t>
  </si>
  <si>
    <t>PARKA IELA</t>
  </si>
  <si>
    <t>Aveņu skvērs</t>
  </si>
  <si>
    <t>pie majas Vienības 25</t>
  </si>
  <si>
    <t>GAJOKS, ČEREPOVO, RUĢEĻI</t>
  </si>
  <si>
    <t>Gaismas iela 10</t>
  </si>
  <si>
    <t>pie doktorāta</t>
  </si>
  <si>
    <t>Nr. 10 (doktorāts)</t>
  </si>
  <si>
    <t>RĪGAS ŠOSEJA</t>
  </si>
  <si>
    <t>SABUĻU IELA</t>
  </si>
  <si>
    <t>VAĻŅU IELA</t>
  </si>
  <si>
    <t>VENTAS IELA</t>
  </si>
  <si>
    <t>AUGSTĀ IELA</t>
  </si>
  <si>
    <t>Nr.1</t>
  </si>
  <si>
    <t>CENTRĀLĀ IELA</t>
  </si>
  <si>
    <t>DUNDURU IELA</t>
  </si>
  <si>
    <t>DZIRNAVU IELA</t>
  </si>
  <si>
    <t>DZELZCEĻU IELA</t>
  </si>
  <si>
    <t>FEBRUĀRA IELA</t>
  </si>
  <si>
    <t>Platība</t>
  </si>
  <si>
    <t>FABRIKAS IELA</t>
  </si>
  <si>
    <t>KŪDRAS IELA</t>
  </si>
  <si>
    <t>NOMETŅU IELA</t>
  </si>
  <si>
    <t>Tilts J.Forštadte (pie Spec. Atu)</t>
  </si>
  <si>
    <t>Gaisa tilts J.Forštadtē (transp.mezgls)</t>
  </si>
  <si>
    <t>Kāpnes Latgales ielā (transp.mezgls)</t>
  </si>
  <si>
    <t>JAUNĀ IELA</t>
  </si>
  <si>
    <t>Nr.3</t>
  </si>
  <si>
    <t>PATVERSMES IELA</t>
  </si>
  <si>
    <t>TIRGUS IELA</t>
  </si>
  <si>
    <t>ŪDENSVADA IELA</t>
  </si>
  <si>
    <t>SKVĒRS GAJOKĀ</t>
  </si>
  <si>
    <t>VIDUS IELA</t>
  </si>
  <si>
    <t>ARODU IELA</t>
  </si>
  <si>
    <t>A.PUMPURA IELA</t>
  </si>
  <si>
    <t>BAUSKAS IELA</t>
  </si>
  <si>
    <t>DOBELES IELA</t>
  </si>
  <si>
    <t>DĪĶU IELA</t>
  </si>
  <si>
    <t>GRODŅAS IELA</t>
  </si>
  <si>
    <t>JELGAVAS IELA</t>
  </si>
  <si>
    <t>KAUŅAS IELA</t>
  </si>
  <si>
    <t>KRONVALDA IELA</t>
  </si>
  <si>
    <t>KLUSĀ IELA</t>
  </si>
  <si>
    <t>KRUSTPILS IELA</t>
  </si>
  <si>
    <t>LIEPĀJAS IELA</t>
  </si>
  <si>
    <t>LIELĀ DĀRZA</t>
  </si>
  <si>
    <t>MALU IELA</t>
  </si>
  <si>
    <t>MAZĀ DĀRZA IELA</t>
  </si>
  <si>
    <t>MARIJAS IELA</t>
  </si>
  <si>
    <t>MIERA IELA</t>
  </si>
  <si>
    <t>PUŠKINA IELA</t>
  </si>
  <si>
    <t>1.PASAŽIERU IELA</t>
  </si>
  <si>
    <t>2.PASAŽIERU IELA</t>
  </si>
  <si>
    <t>2.PREČU IELA</t>
  </si>
  <si>
    <t>PIEEJA PIE DAUGAVA UPES</t>
  </si>
  <si>
    <t>STRĀDNIEKU IELA</t>
  </si>
  <si>
    <t>SATIKSMES IELA</t>
  </si>
  <si>
    <t>SIGULDAS IELA</t>
  </si>
  <si>
    <t>STIKLU IELA</t>
  </si>
  <si>
    <t>SILIKĀTU IELA</t>
  </si>
  <si>
    <t>SMILTENES IELA</t>
  </si>
  <si>
    <t>TAUTAS IELA</t>
  </si>
  <si>
    <t>TUKUMA IELA</t>
  </si>
  <si>
    <t>VALKAS IELA</t>
  </si>
  <si>
    <t>VARŠAVAS IELA</t>
  </si>
  <si>
    <t>VENTSPILS IELA</t>
  </si>
  <si>
    <t>VALMIERAS IELA</t>
  </si>
  <si>
    <t>VIRŠU IELA</t>
  </si>
  <si>
    <t>GAISMAS IELA</t>
  </si>
  <si>
    <t>Nr.4</t>
  </si>
  <si>
    <t>Nr.14</t>
  </si>
  <si>
    <t>Nr.22</t>
  </si>
  <si>
    <t>GRAFTIO IELA</t>
  </si>
  <si>
    <t>Nr.31</t>
  </si>
  <si>
    <t>Pie lauka</t>
  </si>
  <si>
    <t>CELIŅI</t>
  </si>
  <si>
    <t>SKVĒRS GAISMAS</t>
  </si>
  <si>
    <t>RŪPNIECĪBAS IELA</t>
  </si>
  <si>
    <t>Uz  centrālo slimnīcu</t>
  </si>
  <si>
    <t>ČIEKURU IELA</t>
  </si>
  <si>
    <t>Pretim veikalam</t>
  </si>
  <si>
    <t>Pie ēdnīcas</t>
  </si>
  <si>
    <t>Pie pārvaldes ēkas</t>
  </si>
  <si>
    <t>Nr.3,5</t>
  </si>
  <si>
    <t>Pie stāvvietas</t>
  </si>
  <si>
    <t xml:space="preserve">Staru </t>
  </si>
  <si>
    <t>DZINTARU IELA</t>
  </si>
  <si>
    <t>DZINTARU - ABAVAS</t>
  </si>
  <si>
    <t>KRIMULDAS IELA</t>
  </si>
  <si>
    <t>MEŽA CEĻŠ uz ESTRĀDES</t>
  </si>
  <si>
    <t>MEŽA CEĻŠ</t>
  </si>
  <si>
    <t>PIEBRAUKUMS PIE KOMUNĀLAJIEM KAPIEM</t>
  </si>
  <si>
    <t>TĒRVETES IELA</t>
  </si>
  <si>
    <t>VAIŅODES IELA</t>
  </si>
  <si>
    <t>VASARNĪCU IELA</t>
  </si>
  <si>
    <t>18.NOVEMBRA IELA</t>
  </si>
  <si>
    <t>Trotuāri uz braucamā tilta (transp. mezgls)</t>
  </si>
  <si>
    <t>JĀTNIEKU IELAS SKVĒRS</t>
  </si>
  <si>
    <t>POROHOVKAS PARKS</t>
  </si>
  <si>
    <t>AMATU IELA</t>
  </si>
  <si>
    <t>BRĪVĪBAS IELA</t>
  </si>
  <si>
    <t>BRJANSKAS IELA</t>
  </si>
  <si>
    <t>BIRĶENEĻU IELA</t>
  </si>
  <si>
    <t>GULBJU IELA</t>
  </si>
  <si>
    <t>DOSTOJEVSKA IELA</t>
  </si>
  <si>
    <t>ĶIRŠU IELA</t>
  </si>
  <si>
    <t>KOMUNĀLĀ IELA</t>
  </si>
  <si>
    <t>RAIŅA SKVĒRS</t>
  </si>
  <si>
    <t>Aleksandra iela (Cietoksnis)</t>
  </si>
  <si>
    <t xml:space="preserve">Mihaila iela </t>
  </si>
  <si>
    <t>maršruta autobuss</t>
  </si>
  <si>
    <t>SKVĒRS pie pieminekļa 1905 g.</t>
  </si>
  <si>
    <t>ĶIEĢEĻU IELA</t>
  </si>
  <si>
    <t>LIELĀ IELA</t>
  </si>
  <si>
    <t xml:space="preserve">Pie 1905 g pieminekļa </t>
  </si>
  <si>
    <t>LIĢINIŠĶU IELA</t>
  </si>
  <si>
    <t>ŅEKRASOVA IELA</t>
  </si>
  <si>
    <t>OŠKALNA IELA</t>
  </si>
  <si>
    <t>PĀRDAUGAVAS IELA</t>
  </si>
  <si>
    <t>SĒLIJAS IELA</t>
  </si>
  <si>
    <t>SKVĒRS SĒLIJAS</t>
  </si>
  <si>
    <t>SILENES IELA</t>
  </si>
  <si>
    <t>STARU IELA</t>
  </si>
  <si>
    <t>TIRGOŅU IELA</t>
  </si>
  <si>
    <t>Renes, m</t>
  </si>
  <si>
    <t>Ielas platība, m</t>
  </si>
  <si>
    <t>UPES IELA</t>
  </si>
  <si>
    <t>TILTS PĀRI DAUGAVAI</t>
  </si>
  <si>
    <t>Nr.p.k.</t>
  </si>
  <si>
    <t>Nosaukums</t>
  </si>
  <si>
    <t>Uz kurieni</t>
  </si>
  <si>
    <t>Autobusa maršruts</t>
  </si>
  <si>
    <t>Uz autoostu</t>
  </si>
  <si>
    <t>Nr. 10,12,3</t>
  </si>
  <si>
    <t>No autoostas</t>
  </si>
  <si>
    <t>Nr.12,6,7,8</t>
  </si>
  <si>
    <t>(I)</t>
  </si>
  <si>
    <t>(II)</t>
  </si>
  <si>
    <t>(III)</t>
  </si>
  <si>
    <t>Motoru - Odu</t>
  </si>
  <si>
    <t>Heķeļa iela</t>
  </si>
  <si>
    <t>Imperatoru iela</t>
  </si>
  <si>
    <t>Nr.6,7,10,12,8,15</t>
  </si>
  <si>
    <t>Nr.6,7,8,15</t>
  </si>
  <si>
    <t>Nr.4,13</t>
  </si>
  <si>
    <t>Nr.17</t>
  </si>
  <si>
    <t>Nr.5,13</t>
  </si>
  <si>
    <t>Uz autoostas</t>
  </si>
  <si>
    <t>Nr.10,12,3</t>
  </si>
  <si>
    <t>Nr.10,12,19,3</t>
  </si>
  <si>
    <t>Nr.10,12,20,3</t>
  </si>
  <si>
    <t>Nr.12,19,3</t>
  </si>
  <si>
    <t>Nr.12</t>
  </si>
  <si>
    <t>Nr.19,3</t>
  </si>
  <si>
    <t>No Jaunforš.</t>
  </si>
  <si>
    <t>Nr.20</t>
  </si>
  <si>
    <t>Uz Jaunforš.</t>
  </si>
  <si>
    <t>Nr.20,3</t>
  </si>
  <si>
    <t>Jātnieku-Cialkovska</t>
  </si>
  <si>
    <t>Uz Jaunforš</t>
  </si>
  <si>
    <t>No Jaunforst.</t>
  </si>
  <si>
    <t>Reģionālā slimnīca</t>
  </si>
  <si>
    <t>Nr3</t>
  </si>
  <si>
    <t>Nr14.</t>
  </si>
  <si>
    <t>M.Viļņas</t>
  </si>
  <si>
    <t>Ntr.14</t>
  </si>
  <si>
    <t>No Jaunfors.</t>
  </si>
  <si>
    <t>Uz Jaunforst.</t>
  </si>
  <si>
    <t>No Jaunforš,</t>
  </si>
  <si>
    <t>No Jaunforšt.</t>
  </si>
  <si>
    <t>Malu-Dīķu iela</t>
  </si>
  <si>
    <t>Nr.19,20</t>
  </si>
  <si>
    <t>Nr.19,20,5</t>
  </si>
  <si>
    <t>Nr.19,20,4</t>
  </si>
  <si>
    <t>Nr.19,20,17,5</t>
  </si>
  <si>
    <t>No Jaunforšt</t>
  </si>
  <si>
    <t>Nr.19,20,17,4</t>
  </si>
  <si>
    <t>Zeltkalna iela</t>
  </si>
  <si>
    <t>Nr.17,19,20</t>
  </si>
  <si>
    <t>Nr.5</t>
  </si>
  <si>
    <t>Nr.13</t>
  </si>
  <si>
    <t>Pie piepras.</t>
  </si>
  <si>
    <t>Gala punkts</t>
  </si>
  <si>
    <t>Nr.10</t>
  </si>
  <si>
    <t>Patversmes</t>
  </si>
  <si>
    <t>Nr.6,7</t>
  </si>
  <si>
    <t>Nr.7</t>
  </si>
  <si>
    <t>Nr.6</t>
  </si>
  <si>
    <t>Nr,8,15</t>
  </si>
  <si>
    <t>Nr.8,15</t>
  </si>
  <si>
    <t>Nr.15</t>
  </si>
  <si>
    <t>KOPĀ</t>
  </si>
  <si>
    <t>Kr.VALDEMĀRA IELA</t>
  </si>
  <si>
    <r>
      <t xml:space="preserve">Pilsētas ielu platību saraksts 
</t>
    </r>
    <r>
      <rPr>
        <b/>
        <sz val="10"/>
        <rFont val="Times New Roman"/>
        <family val="1"/>
      </rPr>
      <t>JAUNĀ FORŠTADTE</t>
    </r>
  </si>
  <si>
    <t xml:space="preserve">Alejas iela  </t>
  </si>
  <si>
    <t>Uz pilsēta centru</t>
  </si>
  <si>
    <t xml:space="preserve">Alejas iela </t>
  </si>
  <si>
    <t>No pilsētas centra</t>
  </si>
  <si>
    <t xml:space="preserve">Sakņu-Cietokšņa </t>
  </si>
  <si>
    <t xml:space="preserve">Parādes-Cietokšņa </t>
  </si>
  <si>
    <t>Uz pilsētas centru</t>
  </si>
  <si>
    <t xml:space="preserve">Vienības laukums </t>
  </si>
  <si>
    <t>Nr.1,3</t>
  </si>
  <si>
    <t>8.</t>
  </si>
  <si>
    <t>9.</t>
  </si>
  <si>
    <t>10.</t>
  </si>
  <si>
    <t>11.</t>
  </si>
  <si>
    <t>12.</t>
  </si>
  <si>
    <t>13.</t>
  </si>
  <si>
    <t>14.</t>
  </si>
  <si>
    <t>No pilsetas centra</t>
  </si>
  <si>
    <t>Nr.1,2,3</t>
  </si>
  <si>
    <t>Nr. 1,2,3</t>
  </si>
  <si>
    <t>Nr.1,2</t>
  </si>
  <si>
    <t>Smilšu –Aizpilsētas iela</t>
  </si>
  <si>
    <t>Smilšu-Aizpilsētas iela</t>
  </si>
  <si>
    <t xml:space="preserve">Kultūras un sporta pils </t>
  </si>
  <si>
    <t>Nr. 1,2</t>
  </si>
  <si>
    <t>Uz Ķimiku ciematu</t>
  </si>
  <si>
    <t>Uz Ķimuku ciematu</t>
  </si>
  <si>
    <t>No Ķimiku ciemata</t>
  </si>
  <si>
    <t>No Ķimuku ciemata</t>
  </si>
  <si>
    <t>A.Pumpura iela</t>
  </si>
  <si>
    <t>pilsētas centrālā slimnīca</t>
  </si>
  <si>
    <t>Pilsētas centrālā slimnīca</t>
  </si>
  <si>
    <t>Uz pilsētascentru</t>
  </si>
  <si>
    <t>65.</t>
  </si>
  <si>
    <t>Cietokšņa-Parādes iela-tirgus</t>
  </si>
  <si>
    <t>Uz cietoksni</t>
  </si>
  <si>
    <t>Cietokšņa-Kandavas iela</t>
  </si>
  <si>
    <t>No cietokšņa</t>
  </si>
  <si>
    <t>Cietokšņa-Sporta iela</t>
  </si>
  <si>
    <t xml:space="preserve">Cietokšņa-Sporta </t>
  </si>
  <si>
    <t>Ielu nosaukums</t>
  </si>
  <si>
    <t>No ....</t>
  </si>
  <si>
    <t>līdz....</t>
  </si>
  <si>
    <t>CENTRS</t>
  </si>
  <si>
    <t>Sakņu iela</t>
  </si>
  <si>
    <t>Cietokšņa - Viestura</t>
  </si>
  <si>
    <t>Parādes-Daugavas</t>
  </si>
  <si>
    <t>Par Dubrovinu parks</t>
  </si>
  <si>
    <t>Vienības</t>
  </si>
  <si>
    <t>ORMAŅU IELA</t>
  </si>
  <si>
    <t xml:space="preserve">Ormaņu </t>
  </si>
  <si>
    <t>Ormaņu</t>
  </si>
  <si>
    <t>BALOŽU IELA</t>
  </si>
  <si>
    <t>Baložu</t>
  </si>
  <si>
    <t>BAZNĪCAS IELA</t>
  </si>
  <si>
    <t>Baznīcas</t>
  </si>
  <si>
    <t>A. Pumpura</t>
  </si>
  <si>
    <t>Ludza - Arodu (n/p)</t>
  </si>
  <si>
    <t>A.Pumpura (Višķu - Smilšu)+ (Puškina-Miera)</t>
  </si>
  <si>
    <t>LUDZA IELA</t>
  </si>
  <si>
    <t>Ludza</t>
  </si>
  <si>
    <t>Kandavas - Cietokšņa (p/p)</t>
  </si>
  <si>
    <t>Ludzas - Arodu (p/p)</t>
  </si>
  <si>
    <t>Arodu - Smilšu (p/p)</t>
  </si>
  <si>
    <t>Jatnieku - Līvānu (n/p)</t>
  </si>
  <si>
    <t>Līvānu - Aglonas (n/p)</t>
  </si>
  <si>
    <t>Ielas platība</t>
  </si>
  <si>
    <t>Aglonas - Avotu (n/p)</t>
  </si>
  <si>
    <t>Smilšu - Valmieras (n/p)</t>
  </si>
  <si>
    <t>18.novembra - Tautas (n/p)</t>
  </si>
  <si>
    <t>Valmieras - Jātnieku (p/p)</t>
  </si>
  <si>
    <t>MAZĀ ŠĶĒRSIELA</t>
  </si>
  <si>
    <t>Mazā Šķērsiela</t>
  </si>
  <si>
    <t>MEZGLS</t>
  </si>
  <si>
    <t>zāliens pa vidu</t>
  </si>
  <si>
    <t>Stopakas ezera krasts</t>
  </si>
  <si>
    <t>Šūņu ezera krasts (no Cēsu ielas aiz arodsskolai)</t>
  </si>
  <si>
    <t>Šūņu ezera krasts (no M.Ezeru)</t>
  </si>
  <si>
    <t>Šūņu ezera krasts (no Odu ielas)</t>
  </si>
  <si>
    <t>L.Stropu ezera krasts (DUS "Dinaz")</t>
  </si>
  <si>
    <t>L.Stropu ezera pludmale</t>
  </si>
  <si>
    <t>Grīva (labais krasts Lauceses uepes ietekas)</t>
  </si>
  <si>
    <t>Ruģeļi (kreisas krasts Meļņičkas upes ietekas)</t>
  </si>
  <si>
    <t>Vietu skaits</t>
  </si>
  <si>
    <t>Gaismas (jaunas pieturas)</t>
  </si>
  <si>
    <t>Nr.11</t>
  </si>
  <si>
    <t xml:space="preserve">Dunduru iela </t>
  </si>
  <si>
    <t>pie Valkas ielas n/p</t>
  </si>
  <si>
    <t xml:space="preserve">Dunduru </t>
  </si>
  <si>
    <t>Kandavas-Parādes</t>
  </si>
  <si>
    <t>Saules</t>
  </si>
  <si>
    <t>Pie teātra</t>
  </si>
  <si>
    <t>Cietokšņa</t>
  </si>
  <si>
    <t>Kandavas-Sporta</t>
  </si>
  <si>
    <t>Sporta-Balvu</t>
  </si>
  <si>
    <t>Viestura</t>
  </si>
  <si>
    <t>18.novembra-Raiņa</t>
  </si>
  <si>
    <t>18.novembra-Daugavas</t>
  </si>
  <si>
    <t>JAUNFORŠTADTE</t>
  </si>
  <si>
    <t>Piekrastes</t>
  </si>
  <si>
    <t>Raipoles</t>
  </si>
  <si>
    <t>Tartu</t>
  </si>
  <si>
    <t>Pie veikala</t>
  </si>
  <si>
    <t>Stāvā</t>
  </si>
  <si>
    <t>Nometņu iela</t>
  </si>
  <si>
    <t>Centrālā</t>
  </si>
  <si>
    <t>STROPI</t>
  </si>
  <si>
    <t>No Abas līdz Vasrnīcu</t>
  </si>
  <si>
    <t>Vaļņu</t>
  </si>
  <si>
    <t>Nr.27</t>
  </si>
  <si>
    <t>ĶĪMIĶU CIEMATS</t>
  </si>
  <si>
    <t>Zeļinska</t>
  </si>
  <si>
    <t>Šaurā</t>
  </si>
  <si>
    <t>Višķu-Aglonas</t>
  </si>
  <si>
    <t>Jātnieku</t>
  </si>
  <si>
    <t>Nr.68</t>
  </si>
  <si>
    <t>Inženieru Cialkovska</t>
  </si>
  <si>
    <t>Smilšu</t>
  </si>
  <si>
    <t>Aizpilsētas-Arhitektu</t>
  </si>
  <si>
    <t>Katoļu kapi</t>
  </si>
  <si>
    <t>Brāļu kapi</t>
  </si>
  <si>
    <t>Čiekuru</t>
  </si>
  <si>
    <t>Valkas</t>
  </si>
  <si>
    <t>Tukuma</t>
  </si>
  <si>
    <t>JAUNBŪVE</t>
  </si>
  <si>
    <t>Arodu iela</t>
  </si>
  <si>
    <t>Ventspils-Dobeles</t>
  </si>
  <si>
    <t>Siguldas iela</t>
  </si>
  <si>
    <t>No Tukuma līdz Grodņas</t>
  </si>
  <si>
    <t>Valkas iela</t>
  </si>
  <si>
    <t>18.novembra - Strādnieku</t>
  </si>
  <si>
    <t>L.Darza - dzelzceļam</t>
  </si>
  <si>
    <t>PAVISAM KOPĀ</t>
  </si>
  <si>
    <t>Niderkūnu skvērs</t>
  </si>
  <si>
    <t>Aizpilsētas parks</t>
  </si>
  <si>
    <t>Ventspils-Jātnieku ielu skvērs</t>
  </si>
  <si>
    <t>Slavas skvērs</t>
  </si>
  <si>
    <t>J.Forštādtes parks</t>
  </si>
  <si>
    <t>nokaisišana</t>
  </si>
  <si>
    <t>šķūrešana</t>
  </si>
  <si>
    <t>Krimuldas- "Skolas internāts"</t>
  </si>
  <si>
    <t>Pilsētas zāļais tirgus</t>
  </si>
  <si>
    <t>Pilsētas puķu tirgus</t>
  </si>
  <si>
    <t>Pilsētas tirgus</t>
  </si>
  <si>
    <t>Cēsu - Vidzemes</t>
  </si>
  <si>
    <t>Daugavas - Vaļņu (+tunelis)</t>
  </si>
  <si>
    <t>Parādes-Cietokšņa</t>
  </si>
  <si>
    <t>Daugavas-Vaļņu aplis</t>
  </si>
  <si>
    <t>Cietokšņa - Vaļņu (+tunelis)</t>
  </si>
  <si>
    <t>Aleksandra - arka</t>
  </si>
  <si>
    <t>Ormaņu-Kalnu</t>
  </si>
  <si>
    <t>Kalnu-Rēzeknes</t>
  </si>
  <si>
    <t>Tilts pāri Lauces upes (abas pusēs)</t>
  </si>
  <si>
    <t>Lačplēša - Muzeja (pandus, kāpnes, ietve)</t>
  </si>
  <si>
    <t>Jātnieku 46 (Liepājas iela)</t>
  </si>
  <si>
    <t>Rīgas-Parādes</t>
  </si>
  <si>
    <t>pie tuneli</t>
  </si>
  <si>
    <t xml:space="preserve">Daugavas-Vaļņu </t>
  </si>
  <si>
    <t>Daugavas (blakus tunelim)</t>
  </si>
  <si>
    <t>Vizbuļu - Liepziedu</t>
  </si>
  <si>
    <t>Liepziedu - Plotičku</t>
  </si>
  <si>
    <t>Plotičku - Nīcgales/Preiļu</t>
  </si>
  <si>
    <t>Nīcgales/Preiļu - Vāveru</t>
  </si>
  <si>
    <t>Vāveru - Plotičku/Omskas</t>
  </si>
  <si>
    <t>Plotičku/Omskas - Liliju</t>
  </si>
  <si>
    <t>Liliju - Pērses Nr.14</t>
  </si>
  <si>
    <t>Pērses Nr.14 - Ventas/Sēņu</t>
  </si>
  <si>
    <t>Ventas/Sēņu - Vidzemes Nr.93</t>
  </si>
  <si>
    <t>Ventas - Pļavu</t>
  </si>
  <si>
    <t>Pļavu - Ezeru</t>
  </si>
  <si>
    <t>Ezeru - Ormaņu</t>
  </si>
  <si>
    <t>Ormaņu - Šūņu</t>
  </si>
  <si>
    <t>Šūņu - Aveņu</t>
  </si>
  <si>
    <t>Aveņu - Skostu</t>
  </si>
  <si>
    <t>Skostu- Tirzas</t>
  </si>
  <si>
    <t>Smilšu - Arodu</t>
  </si>
  <si>
    <t>Arodu - Ludzas</t>
  </si>
  <si>
    <t>Ludzas - Miera</t>
  </si>
  <si>
    <t>Miera - Puškina</t>
  </si>
  <si>
    <t>Puškina - Tautas</t>
  </si>
  <si>
    <t>Arodu - Ludzas (p/p) 2 gab.</t>
  </si>
  <si>
    <t>Ludzas - Miera (p/p) 2 gab</t>
  </si>
  <si>
    <t xml:space="preserve">Ludzas - Miera (n/p) </t>
  </si>
  <si>
    <t>Miera - Puškika (p/p)</t>
  </si>
  <si>
    <t xml:space="preserve">Miera - Puškika (n/p) </t>
  </si>
  <si>
    <t>Puškina - Tautas (n/p)</t>
  </si>
  <si>
    <t>Valmieras - Smilšu</t>
  </si>
  <si>
    <t>Jatnieku - Valmieras</t>
  </si>
  <si>
    <t>Nr.3, 1</t>
  </si>
  <si>
    <t>Nr.3,1</t>
  </si>
  <si>
    <t>Nr.19,3, 12</t>
  </si>
  <si>
    <t>Valkas (p/p)</t>
  </si>
  <si>
    <t>Valkas (n/p)</t>
  </si>
  <si>
    <t>Nr.10,12,2</t>
  </si>
  <si>
    <t>Teātra-Daugavas-18.novembra-Vienības ielas</t>
  </si>
  <si>
    <t>Pilsētas centrālais parks (+Šaha klubs, Dzimsarakstu nodaļa)</t>
  </si>
  <si>
    <t>Muzejas ielas skvērs (pie pašvaldības policijai)</t>
  </si>
  <si>
    <t xml:space="preserve"> Rīgas - Alejas ielas krustojums (Pergola)</t>
  </si>
  <si>
    <t>Daugavas skvērs (apkārt puķu dobem un soļiņiem)</t>
  </si>
  <si>
    <t>Latgales (Jaņa - Višķu)</t>
  </si>
  <si>
    <t>Satiksmes-dzelzceļš</t>
  </si>
  <si>
    <t>Rezeknes iela</t>
  </si>
  <si>
    <t>NIKOLAJA IELA</t>
  </si>
  <si>
    <t>Nikolaja vārti, pie ēkas Nr.5; 7; 13</t>
  </si>
  <si>
    <t>pie pulvera noliktavas Nr. 1</t>
  </si>
  <si>
    <t>Teritorija 1.krasta lunete sargu ēka</t>
  </si>
  <si>
    <t>Viesturas - Alejas (tiesa-9.vsk.)</t>
  </si>
  <si>
    <t>Valmeras (A.Pumpura-Ventspils)</t>
  </si>
  <si>
    <t>Silikatu - Stiklu (ceļš)</t>
  </si>
  <si>
    <t xml:space="preserve">Ķieģeļu </t>
  </si>
  <si>
    <t>Ventspils (Jātnieku -Smilšu)</t>
  </si>
  <si>
    <t>Marijas</t>
  </si>
  <si>
    <t>MAŽA CELIŅŠ</t>
  </si>
  <si>
    <t>Vidzemes - Līksnas</t>
  </si>
  <si>
    <t>Līksnas - Zeltkalna</t>
  </si>
  <si>
    <t>Zeltkalna - Arendoles</t>
  </si>
  <si>
    <t>Minskas - Raipoles</t>
  </si>
  <si>
    <t>Raipoles - Ezeru</t>
  </si>
  <si>
    <t>Tartu - Rēzeknes</t>
  </si>
  <si>
    <t>Piekrastes - Aveņu</t>
  </si>
  <si>
    <t>Vienības - Ģimnāzijas</t>
  </si>
  <si>
    <t>Daugavas - Nometņu</t>
  </si>
  <si>
    <t>Ģimnāzijas - Cietokšņa</t>
  </si>
  <si>
    <t>Cietokšņa - Mihoelsa</t>
  </si>
  <si>
    <t>Mihoelsa - Viestura</t>
  </si>
  <si>
    <t>Vienības - Viestura</t>
  </si>
  <si>
    <t>Viestura - Alejas</t>
  </si>
  <si>
    <t>Nometņu - Dzelzceļu</t>
  </si>
  <si>
    <t>Alejas - Stacijas</t>
  </si>
  <si>
    <t>Stacijas - Varšavas</t>
  </si>
  <si>
    <t>Dzelzceļu  - Marijas</t>
  </si>
  <si>
    <t>A.Pumpura - Kauņas</t>
  </si>
  <si>
    <t>Kauņas - Ventspils</t>
  </si>
  <si>
    <t>Ventspils- Dobeles</t>
  </si>
  <si>
    <t>Dobeles - Jelgavas</t>
  </si>
  <si>
    <t>Jelgavas - Grodņas</t>
  </si>
  <si>
    <t>Tukuma - Liepājas + Nr.168 (D.O.M. laukums)</t>
  </si>
  <si>
    <t>Valkas - Klusā</t>
  </si>
  <si>
    <t>Klusā - IV Līnija</t>
  </si>
  <si>
    <t>IV Līnija - Vasarnīcu</t>
  </si>
  <si>
    <t>Ceļiņš uz  Brāļu kapiem</t>
  </si>
  <si>
    <t>Vasarnīcu - Pārbrauktuve</t>
  </si>
  <si>
    <t xml:space="preserve">Pārbrauktuve - Mēness </t>
  </si>
  <si>
    <t>Mēness - pilsētas robežai</t>
  </si>
  <si>
    <t>18.novembra - Raiņa</t>
  </si>
  <si>
    <t>Lāčplēša - Saules</t>
  </si>
  <si>
    <t>Saules - Rīgas</t>
  </si>
  <si>
    <t>Rīgas - Sakņu</t>
  </si>
  <si>
    <t>Sakņu - Maizes</t>
  </si>
  <si>
    <t>Maizes - Dagdas</t>
  </si>
  <si>
    <t>Dagdas - Kandavas</t>
  </si>
  <si>
    <t>Stacijas - Cietokšņa</t>
  </si>
  <si>
    <t>Raiņa - Kr.Valdemāra</t>
  </si>
  <si>
    <t>Kr.Valdemāra - Imantas</t>
  </si>
  <si>
    <t>Imantas - Lāčplēša</t>
  </si>
  <si>
    <t>Rīgas - Parādes</t>
  </si>
  <si>
    <t>Parādes - Kandavas</t>
  </si>
  <si>
    <t>Kandavas - Sporta</t>
  </si>
  <si>
    <t>Sporta - Vienības</t>
  </si>
  <si>
    <t>Vienības - Daugavas</t>
  </si>
  <si>
    <t>Vienības - Raiņa</t>
  </si>
  <si>
    <t>Raiņa - Teātra</t>
  </si>
  <si>
    <t>Teātra - Imantas</t>
  </si>
  <si>
    <t>Daugavas -Cietokšņa aplis</t>
  </si>
  <si>
    <t>Vaļņu - Aviācijas(uz cietiksni)</t>
  </si>
  <si>
    <t>Vaļņu - Daugavas 60 (pagrieziens)</t>
  </si>
  <si>
    <t>Alejas - Krāslavas</t>
  </si>
  <si>
    <t>Raiņa  - K.Valdemāra</t>
  </si>
  <si>
    <t>K.Valdemāra - Imantas</t>
  </si>
  <si>
    <t>Imantas - Lačplēša</t>
  </si>
  <si>
    <t>Daugavas - Teātra</t>
  </si>
  <si>
    <t xml:space="preserve">Teātra - Vienības </t>
  </si>
  <si>
    <t>Kandavas- Parades</t>
  </si>
  <si>
    <t>Rīgas - Saules</t>
  </si>
  <si>
    <t>Muzeja - Vienības</t>
  </si>
  <si>
    <t>Vienības - Cietokšņa</t>
  </si>
  <si>
    <t>Cietokšņa - Sporta (4.vidussk.)</t>
  </si>
  <si>
    <t>Sporta- Alejas</t>
  </si>
  <si>
    <t>Centrālais parks - Lāčplēša</t>
  </si>
  <si>
    <t>Teātra - Vienības</t>
  </si>
  <si>
    <t>Centralais parks - Stacijas</t>
  </si>
  <si>
    <t>Dzelzceļa pārbrauktuves līdz viaduktam</t>
  </si>
  <si>
    <t>Cietokšņa - Viaduktam</t>
  </si>
  <si>
    <t>Muzeja -  Teātra</t>
  </si>
  <si>
    <t>Teātra -  Vienības</t>
  </si>
  <si>
    <t>Krāslavas - Stacijas</t>
  </si>
  <si>
    <t>Viestura -  Alejas</t>
  </si>
  <si>
    <t>Raiņa - K.Valdemāra</t>
  </si>
  <si>
    <t>Imantas -Lāčplēša</t>
  </si>
  <si>
    <t xml:space="preserve">Saules - Rīgas </t>
  </si>
  <si>
    <t>Daugavas - Institūta</t>
  </si>
  <si>
    <t>Institūta - Teātra</t>
  </si>
  <si>
    <t>Alejas -  Stacijas</t>
  </si>
  <si>
    <t>Pagalms Laulības namam</t>
  </si>
  <si>
    <t>Institūta -  Muzeja</t>
  </si>
  <si>
    <t>Muzeja - Teātra</t>
  </si>
  <si>
    <t xml:space="preserve">Cietokšņa - Mihoelsa </t>
  </si>
  <si>
    <t>Institūta - Muzeja</t>
  </si>
  <si>
    <t xml:space="preserve">Cietokšņa - Mihoelsa  </t>
  </si>
  <si>
    <t>K.Valdemāra - Lāčplēša</t>
  </si>
  <si>
    <t>Maizes - Kandavas</t>
  </si>
  <si>
    <t>Kandavas - Balvu (līdz dzelzceļu pārbrauktuvei)</t>
  </si>
  <si>
    <t>Balvu - Viaduktam</t>
  </si>
  <si>
    <t>Kandavas - Stadiona</t>
  </si>
  <si>
    <t>Stadiona - Cietokšņa</t>
  </si>
  <si>
    <t>Sporta - Balvu</t>
  </si>
  <si>
    <t>Daugavas - K.Valdemāra</t>
  </si>
  <si>
    <t>18.novembra - Raiņa centr.</t>
  </si>
  <si>
    <t>K.Valdemāra - Imantas centr.</t>
  </si>
  <si>
    <t>Imantas - Lačplēša cent.</t>
  </si>
  <si>
    <t>Imantas ielai ieeja centrālā parkā</t>
  </si>
  <si>
    <t>Lačplēša - Saules</t>
  </si>
  <si>
    <t>Lačplēša - Saules centālais</t>
  </si>
  <si>
    <t>Daugavas - Raiņa</t>
  </si>
  <si>
    <t>Lāčplēša  - Saules</t>
  </si>
  <si>
    <t>Parādes - Kandavas cent.</t>
  </si>
  <si>
    <t>Kandavas - Cietokšņa</t>
  </si>
  <si>
    <t>Vaļņu - dzelzceļa 
pārbrauktuvei</t>
  </si>
  <si>
    <t>Vaļņu - Aleksandra (Ordeņa)</t>
  </si>
  <si>
    <t>Daugavas - Odu</t>
  </si>
  <si>
    <t>Nometņu - Vidus</t>
  </si>
  <si>
    <t>Vidus  - Fabrikas</t>
  </si>
  <si>
    <t>Februāra - Vidus</t>
  </si>
  <si>
    <t>Dzelzceļu - Dzirnavu</t>
  </si>
  <si>
    <t>Ūdensvada - Dzelzceļu</t>
  </si>
  <si>
    <t>Starp 7. un 8. bastioniem</t>
  </si>
  <si>
    <t>Ventspils iela 1, kāpne pie māja</t>
  </si>
  <si>
    <t>Krasta - Odu</t>
  </si>
  <si>
    <t>Koka tilts pie Nikolaja vārtiem (3A)</t>
  </si>
  <si>
    <t>18.novembra - Februāra</t>
  </si>
  <si>
    <t>Februāra - Centrāla</t>
  </si>
  <si>
    <t>Centrāla - Dzelzceļu</t>
  </si>
  <si>
    <t>Dzelzceļu - Ūdensvada</t>
  </si>
  <si>
    <t>Ūdensvada - Patversmes</t>
  </si>
  <si>
    <t>Nometņu - Augstā</t>
  </si>
  <si>
    <t>Nometņu- Fabrikas</t>
  </si>
  <si>
    <t>Dzirnavu - Centrālā</t>
  </si>
  <si>
    <t>Centrālā - Dzelzceļu</t>
  </si>
  <si>
    <t>Liela - Baznīcas</t>
  </si>
  <si>
    <t>Amatu - Lermontova</t>
  </si>
  <si>
    <t xml:space="preserve">Lermontova - Bjanskas </t>
  </si>
  <si>
    <t>Sēlijas - Pārdaugavas</t>
  </si>
  <si>
    <t>Lielā - Sēlijas</t>
  </si>
  <si>
    <t>Sēlijas - Aiviekstes</t>
  </si>
  <si>
    <t>dz/ceļa pārbr - Niderkunes</t>
  </si>
  <si>
    <t>Nīderkunes - Laucese</t>
  </si>
  <si>
    <t>Laucese - Skolas</t>
  </si>
  <si>
    <t>Skolas - Dostojevska</t>
  </si>
  <si>
    <t>Pieminekļa
- autobusu pieturai</t>
  </si>
  <si>
    <t>Brīvības - Upes</t>
  </si>
  <si>
    <t>Upes - veikalam</t>
  </si>
  <si>
    <t>Pieeja pie upes no Brjanskas ielas</t>
  </si>
  <si>
    <t>Sēlijas - Silenes</t>
  </si>
  <si>
    <t>Silenes - Pīlādžu</t>
  </si>
  <si>
    <t>Ņekrasova - Brīvības</t>
  </si>
  <si>
    <t>Upes - Amatu</t>
  </si>
  <si>
    <t>Amatu - Brjanskas</t>
  </si>
  <si>
    <t>Brjanskas - Čehova</t>
  </si>
  <si>
    <t>Čehova - Ūdens</t>
  </si>
  <si>
    <t>Ūdens - Staburaga</t>
  </si>
  <si>
    <r>
      <t>Ietve, m</t>
    </r>
    <r>
      <rPr>
        <vertAlign val="superscript"/>
        <sz val="12"/>
        <rFont val="Times New Roman"/>
        <family val="1"/>
      </rPr>
      <t>2</t>
    </r>
  </si>
  <si>
    <r>
      <t>Zālāji, m</t>
    </r>
    <r>
      <rPr>
        <vertAlign val="superscript"/>
        <sz val="12"/>
        <rFont val="Times New Roman"/>
        <family val="1"/>
      </rPr>
      <t>2</t>
    </r>
  </si>
  <si>
    <r>
      <t>Braucamās
daļas, m</t>
    </r>
    <r>
      <rPr>
        <vertAlign val="superscript"/>
        <sz val="12"/>
        <rFont val="Times New Roman"/>
        <family val="1"/>
      </rPr>
      <t>2</t>
    </r>
  </si>
  <si>
    <t>Komunāla - Kainieku</t>
  </si>
  <si>
    <t>Nīderkunas - Līginišku</t>
  </si>
  <si>
    <t>Daugavas - Lielai</t>
  </si>
  <si>
    <t>TrijstūrisnoLielā - Sēlijas</t>
  </si>
  <si>
    <t>Ventspils - Dobeles</t>
  </si>
  <si>
    <t>L.Dārza - Bauskas</t>
  </si>
  <si>
    <t>Bauskas - Strādnieku</t>
  </si>
  <si>
    <t>Strādnieku - 18.novembra</t>
  </si>
  <si>
    <t>18 novembra - Tautas</t>
  </si>
  <si>
    <t>Tautas - Puškina</t>
  </si>
  <si>
    <t>Puškina - Miera</t>
  </si>
  <si>
    <t>Miera - Ludzas</t>
  </si>
  <si>
    <t>Ludzas - Arodu</t>
  </si>
  <si>
    <t>Arodu - Smilšu</t>
  </si>
  <si>
    <t>Smilšu - Jātnieku</t>
  </si>
  <si>
    <t>Jātnieku - Aglonas</t>
  </si>
  <si>
    <t>Aglonas - Avotu</t>
  </si>
  <si>
    <t>Valmieras - Aglonas</t>
  </si>
  <si>
    <t>Avotu - Užvaldas</t>
  </si>
  <si>
    <t>Užvaldas - Ziemeļu</t>
  </si>
  <si>
    <t>Ziemeļu - Višķu</t>
  </si>
  <si>
    <t>Višķu - 2.pasžieru</t>
  </si>
  <si>
    <t>M.Dārza - A.Pumpura</t>
  </si>
  <si>
    <t>Tukuma - Liepājas</t>
  </si>
  <si>
    <t>Siguldas - L.Dārza</t>
  </si>
  <si>
    <t>18.novembra - Tautas</t>
  </si>
  <si>
    <t>Miera - Arodu</t>
  </si>
  <si>
    <t>Arodu  - Smilšu</t>
  </si>
  <si>
    <t>Satiksmes - Smiltenes</t>
  </si>
  <si>
    <t>Smiltenes - 2. Preču</t>
  </si>
  <si>
    <t>Puškina -Miera</t>
  </si>
  <si>
    <t>Gaismas - Graftio</t>
  </si>
  <si>
    <t>Graftio - Rūpniecības</t>
  </si>
  <si>
    <t>Rūpniecības - Stiklu</t>
  </si>
  <si>
    <t>Stiklu - Silikātu</t>
  </si>
  <si>
    <t>Silikātu - Siguldas</t>
  </si>
  <si>
    <t>Smilšu - Valmieras</t>
  </si>
  <si>
    <t>Valmieras - Ventspils</t>
  </si>
  <si>
    <t>Varšavas - Jelgavas</t>
  </si>
  <si>
    <t>Strādnieku - 18.vembra</t>
  </si>
  <si>
    <t>L.Darza - Bauskas</t>
  </si>
  <si>
    <t xml:space="preserve"> 18.vembra - Tautas</t>
  </si>
  <si>
    <t xml:space="preserve"> Tautas - Puškina</t>
  </si>
  <si>
    <t xml:space="preserve"> Puškina - Miera</t>
  </si>
  <si>
    <t xml:space="preserve"> Miera - Ludzas</t>
  </si>
  <si>
    <t xml:space="preserve"> Ludzas - Arodu</t>
  </si>
  <si>
    <t xml:space="preserve"> Arodu - Smilšu</t>
  </si>
  <si>
    <t xml:space="preserve"> Smilšu - Valmieras</t>
  </si>
  <si>
    <t xml:space="preserve"> Valmieras - Jātnieku</t>
  </si>
  <si>
    <t xml:space="preserve"> Jātnieku - Līvānu</t>
  </si>
  <si>
    <t xml:space="preserve"> Līvānu - Aglonas</t>
  </si>
  <si>
    <t xml:space="preserve"> Aglonas - Avotu</t>
  </si>
  <si>
    <t xml:space="preserve"> Avotu - Užvaldes</t>
  </si>
  <si>
    <t xml:space="preserve"> Užvaldes - Ziemeļu</t>
  </si>
  <si>
    <t xml:space="preserve"> Ziemeļu - Višķu</t>
  </si>
  <si>
    <t xml:space="preserve"> Višķu - Slāvu (MEZGLS)</t>
  </si>
  <si>
    <t xml:space="preserve"> 18.vembra - Rītu</t>
  </si>
  <si>
    <t xml:space="preserve"> L.Dārza - Bauskas</t>
  </si>
  <si>
    <t xml:space="preserve"> Bauskas - Strādnieku</t>
  </si>
  <si>
    <t xml:space="preserve"> Strādnieku - 18.vembra</t>
  </si>
  <si>
    <t xml:space="preserve"> Miera - Arodu</t>
  </si>
  <si>
    <t xml:space="preserve"> Arodu  - Smilšu</t>
  </si>
  <si>
    <t xml:space="preserve"> Jatnieku - Aizputes</t>
  </si>
  <si>
    <t xml:space="preserve"> Aizputes - Aglonas</t>
  </si>
  <si>
    <t xml:space="preserve"> A.Pumpura - Kauņas</t>
  </si>
  <si>
    <t xml:space="preserve"> Kauņas - Ventspils</t>
  </si>
  <si>
    <t xml:space="preserve"> Ventspils - Dobeles</t>
  </si>
  <si>
    <t xml:space="preserve"> Dobeles - Jelgavas</t>
  </si>
  <si>
    <t xml:space="preserve"> Jelgavas - Grodņas</t>
  </si>
  <si>
    <t xml:space="preserve"> Grodņas - Tukuma</t>
  </si>
  <si>
    <t xml:space="preserve"> Tukuma - Liepājas</t>
  </si>
  <si>
    <t xml:space="preserve"> Liepājas - Valkas</t>
  </si>
  <si>
    <t xml:space="preserve"> Varšavas - A.Pumpura</t>
  </si>
  <si>
    <t xml:space="preserve"> 1.pasažieru - Dīķu</t>
  </si>
  <si>
    <t xml:space="preserve"> Dīķu - 2.Preču</t>
  </si>
  <si>
    <t xml:space="preserve"> Strādnieku - Bauskas</t>
  </si>
  <si>
    <t xml:space="preserve"> Bauskas - L.Dārza</t>
  </si>
  <si>
    <t xml:space="preserve"> Tukuma - Liepajas</t>
  </si>
  <si>
    <t xml:space="preserve"> Drujas - Krustpils</t>
  </si>
  <si>
    <t xml:space="preserve"> Krustpils - Varšavas</t>
  </si>
  <si>
    <t xml:space="preserve"> Varsavas - A.Pumpura</t>
  </si>
  <si>
    <t xml:space="preserve"> Malu - 2.pasažieru</t>
  </si>
  <si>
    <t xml:space="preserve"> 1.pasažieru
- garāžu biedrībai</t>
  </si>
  <si>
    <t xml:space="preserve"> Malu - 1.pasažieru</t>
  </si>
  <si>
    <t xml:space="preserve"> 18.vembra - upei </t>
  </si>
  <si>
    <t xml:space="preserve"> Varšavas - dzelzceļa pārbrauktuvei</t>
  </si>
  <si>
    <t xml:space="preserve"> dzelzceļa  pārbrauktuves
- Muitas</t>
  </si>
  <si>
    <t xml:space="preserve"> Dobeles Lidz Jelgavas</t>
  </si>
  <si>
    <t xml:space="preserve"> Patversmes - Jelgavas</t>
  </si>
  <si>
    <t xml:space="preserve"> Kauņas Lidz Ventspils</t>
  </si>
  <si>
    <t xml:space="preserve"> Liepajas - Valkas</t>
  </si>
  <si>
    <t xml:space="preserve"> Siguldas - L.Dārza</t>
  </si>
  <si>
    <t xml:space="preserve"> L.Darza - Bauskas</t>
  </si>
  <si>
    <t xml:space="preserve"> Miera  - Arodu</t>
  </si>
  <si>
    <t xml:space="preserve"> Smilšu  - Valmieras</t>
  </si>
  <si>
    <t xml:space="preserve"> Jātnieku  - Aizputes</t>
  </si>
  <si>
    <t xml:space="preserve"> Aizputes
- Aglonas + Aglonas p/p</t>
  </si>
  <si>
    <t xml:space="preserve"> Stiklu - Silikātu (Dunduru)</t>
  </si>
  <si>
    <t xml:space="preserve"> Silikātu - L.Dārza</t>
  </si>
  <si>
    <t xml:space="preserve"> Siguldas  - L.Dārza </t>
  </si>
  <si>
    <t xml:space="preserve"> Strādieku - 18.vembra</t>
  </si>
  <si>
    <t>No Strādnieku - 18.nov</t>
  </si>
  <si>
    <t xml:space="preserve"> Strādnieku - 18.novembra</t>
  </si>
  <si>
    <t xml:space="preserve"> 18.novembra - Tautas</t>
  </si>
  <si>
    <t xml:space="preserve"> no 18.novembra</t>
  </si>
  <si>
    <t xml:space="preserve"> 18.nov - AS"DLRZ" (servitūta ceļš)</t>
  </si>
  <si>
    <t xml:space="preserve"> Rigas ielas (novada dome) - upei</t>
  </si>
  <si>
    <t>18. novembra -Tautas</t>
  </si>
  <si>
    <t xml:space="preserve"> Ormaņu - Šūņu</t>
  </si>
  <si>
    <t xml:space="preserve"> Vidzemes - skolas</t>
  </si>
  <si>
    <t xml:space="preserve"> Vidzemes - Līksnas</t>
  </si>
  <si>
    <t xml:space="preserve"> Ormaņu - Telts</t>
  </si>
  <si>
    <t xml:space="preserve"> Aveņu -     Aveņu 23</t>
  </si>
  <si>
    <t xml:space="preserve"> tilts - Zeltkalna (MEZGLS)</t>
  </si>
  <si>
    <t xml:space="preserve"> Zeltkalna - Raipoles</t>
  </si>
  <si>
    <t xml:space="preserve"> Telts - Baložu</t>
  </si>
  <si>
    <t>Vidzemes - tilts (MEZGLS)</t>
  </si>
  <si>
    <t xml:space="preserve"> Raipoles- Tartu</t>
  </si>
  <si>
    <t xml:space="preserve"> Tartu - Rēzeknes</t>
  </si>
  <si>
    <t xml:space="preserve"> Piekrastes - m.Nr.2</t>
  </si>
  <si>
    <t xml:space="preserve"> Piekrastes - Aveņu</t>
  </si>
  <si>
    <t xml:space="preserve"> Aveņu - privātsektoram</t>
  </si>
  <si>
    <t xml:space="preserve"> Aveņu - m.Nr.21</t>
  </si>
  <si>
    <t>2.aplis (pie Višķu ielai)</t>
  </si>
  <si>
    <t xml:space="preserve"> Aveņu - Piekrastes</t>
  </si>
  <si>
    <t xml:space="preserve"> Līksnas  - Zeltkalna</t>
  </si>
  <si>
    <t xml:space="preserve"> Zeltkalna - Ormaņu</t>
  </si>
  <si>
    <r>
      <t xml:space="preserve"> Kraujas - Piekrastes </t>
    </r>
    <r>
      <rPr>
        <sz val="10"/>
        <rFont val="Times New Roman"/>
        <family val="1"/>
      </rPr>
      <t>(+tunelis)</t>
    </r>
  </si>
  <si>
    <r>
      <t xml:space="preserve"> Piekrastes-Tirzas +aplis(</t>
    </r>
    <r>
      <rPr>
        <sz val="9"/>
        <rFont val="Times New Roman"/>
        <family val="1"/>
      </rPr>
      <t>MEZGLS)</t>
    </r>
  </si>
  <si>
    <t xml:space="preserve"> Inženieru - Cialkovska</t>
  </si>
  <si>
    <t xml:space="preserve"> Smilšu  - Enerģētiķu</t>
  </si>
  <si>
    <t xml:space="preserve"> Enerģētiķu - Zeļinska</t>
  </si>
  <si>
    <t xml:space="preserve"> Zeļinska - Inženieru</t>
  </si>
  <si>
    <t xml:space="preserve"> Valmieras  - Jātnieku</t>
  </si>
  <si>
    <t xml:space="preserve"> Šaurā - Lauska</t>
  </si>
  <si>
    <t>Pie tramvaja līnijas
 Smilšu  - Vaiņodes</t>
  </si>
  <si>
    <t xml:space="preserve"> M.Viļņa - Višķu</t>
  </si>
  <si>
    <t xml:space="preserve"> Jātnieku  - Višķu</t>
  </si>
  <si>
    <t xml:space="preserve"> Slāvu - A.Pumpura</t>
  </si>
  <si>
    <r>
      <t xml:space="preserve">Pilsētas ielu platību saraksts 
</t>
    </r>
    <r>
      <rPr>
        <b/>
        <sz val="12"/>
        <rFont val="Times New Roman"/>
        <family val="1"/>
      </rPr>
      <t>ĶĪMIJA</t>
    </r>
    <r>
      <rPr>
        <sz val="12"/>
        <rFont val="Times New Roman"/>
        <family val="1"/>
      </rPr>
      <t xml:space="preserve"> </t>
    </r>
  </si>
  <si>
    <t>Smilšu iela 92 B (Superneto)</t>
  </si>
  <si>
    <t>Višķu - Jātnieku</t>
  </si>
  <si>
    <t>Jātnieku  - Arhitektu</t>
  </si>
  <si>
    <t>Jātnieku - Arhitektu</t>
  </si>
  <si>
    <t>Arhitektu  - Zeļinska</t>
  </si>
  <si>
    <t>Ventspils -  Grodņas</t>
  </si>
  <si>
    <t>Liepājas  - Valkas</t>
  </si>
  <si>
    <t>Valkas  - Aizpilsētas</t>
  </si>
  <si>
    <t>Aizpilsētas  - Šaurā</t>
  </si>
  <si>
    <t>Šaura - Smilšu</t>
  </si>
  <si>
    <t>Smilšu - Enerģētiķu</t>
  </si>
  <si>
    <t>Smilšu - m. Nr.91</t>
  </si>
  <si>
    <t>Enerģētiķu - Zeļinska</t>
  </si>
  <si>
    <t>Zelinska - Inženieru</t>
  </si>
  <si>
    <t>Inženieru - Cialkovska</t>
  </si>
  <si>
    <t>Cialkovska - Butļerova</t>
  </si>
  <si>
    <t>Butlerova  - Vaiņodes</t>
  </si>
  <si>
    <t xml:space="preserve">Jātnieku - 38. arodskola </t>
  </si>
  <si>
    <t>Zeļinska - Inženieru</t>
  </si>
  <si>
    <t>Smilškalna - Slāvu</t>
  </si>
  <si>
    <t>Gaisa tilta - Višķu</t>
  </si>
  <si>
    <t>Višķu - Slāvu</t>
  </si>
  <si>
    <t>Tukuma - Liepajas</t>
  </si>
  <si>
    <t>Aizpilsētas  - Arhitektu</t>
  </si>
  <si>
    <t>Arhitektu - Jātnieku</t>
  </si>
  <si>
    <t>Jātnieku  - Aglonas</t>
  </si>
  <si>
    <t>Aglonas - Višķu</t>
  </si>
  <si>
    <t>A.Pumpura - (+) aplis Kauņas-Latgales</t>
  </si>
  <si>
    <t>Kauņas - Slāvu</t>
  </si>
  <si>
    <t>Slāvu  - Šaurā</t>
  </si>
  <si>
    <t>Šaura - Mendeļejeva</t>
  </si>
  <si>
    <t>Mendelejeva - Cialkovka</t>
  </si>
  <si>
    <t>Ceļš no Višķu - 38.arodsk</t>
  </si>
  <si>
    <t>Arhitektu - Inženieru</t>
  </si>
  <si>
    <r>
      <t xml:space="preserve">Pilsētas ielu platību saraksts 
</t>
    </r>
    <r>
      <rPr>
        <b/>
        <sz val="12"/>
        <rFont val="Times New Roman"/>
        <family val="1"/>
      </rPr>
      <t>JAUNBŪVE</t>
    </r>
  </si>
  <si>
    <r>
      <t xml:space="preserve">Pilsētas ielu platību saraksts 
</t>
    </r>
    <r>
      <rPr>
        <b/>
        <sz val="12"/>
        <rFont val="Times New Roman"/>
        <family val="1"/>
      </rPr>
      <t>GRĪVA, KALKŪNI, NIDERKŪNI</t>
    </r>
  </si>
  <si>
    <t>Brīvības - Komunālā (izņemot tilta)</t>
  </si>
  <si>
    <r>
      <t xml:space="preserve">Pilsētas ielu platību saraksts 
</t>
    </r>
    <r>
      <rPr>
        <b/>
        <sz val="12"/>
        <rFont val="Times New Roman"/>
        <family val="1"/>
      </rPr>
      <t>CIETOKSNIS, POGUĻANKA</t>
    </r>
  </si>
  <si>
    <r>
      <t xml:space="preserve">IMPERATORU </t>
    </r>
    <r>
      <rPr>
        <i/>
        <sz val="12"/>
        <rFont val="Times New Roman"/>
        <family val="1"/>
      </rPr>
      <t>(MOŽAISKA)</t>
    </r>
    <r>
      <rPr>
        <b/>
        <sz val="12"/>
        <rFont val="Times New Roman"/>
        <family val="1"/>
      </rPr>
      <t xml:space="preserve"> IELA</t>
    </r>
  </si>
  <si>
    <r>
      <t xml:space="preserve">1.OFICIERU </t>
    </r>
    <r>
      <rPr>
        <i/>
        <sz val="12"/>
        <rFont val="Times New Roman"/>
        <family val="1"/>
      </rPr>
      <t>(LAGODJUKA)</t>
    </r>
    <r>
      <rPr>
        <b/>
        <sz val="12"/>
        <rFont val="Times New Roman"/>
        <family val="1"/>
      </rPr>
      <t xml:space="preserve"> IELA</t>
    </r>
  </si>
  <si>
    <r>
      <t xml:space="preserve"> 2.OFICIERU </t>
    </r>
    <r>
      <rPr>
        <i/>
        <sz val="12"/>
        <rFont val="Times New Roman"/>
        <family val="1"/>
      </rPr>
      <t>(JEGOŠINA)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IELA</t>
    </r>
  </si>
  <si>
    <r>
      <t xml:space="preserve">Pilsētas ielu platību saraksts 
</t>
    </r>
    <r>
      <rPr>
        <b/>
        <sz val="12"/>
        <rFont val="Times New Roman"/>
        <family val="1"/>
      </rPr>
      <t>CENTRS</t>
    </r>
  </si>
  <si>
    <t>Skvērs Saules-Muzeja (Municiāpala)</t>
  </si>
  <si>
    <t>Arhitektu -  pārbrauktuvei 
Cialkovska/Zeļinska</t>
  </si>
  <si>
    <t>pārbrauktuvei Cialkovska/Zeļinska
- Zeļinska</t>
  </si>
  <si>
    <t>Graftio - Dunduru</t>
  </si>
  <si>
    <t>Graftio  m. Nr.31
- Nometņu</t>
  </si>
  <si>
    <t>Gaismas Nr. 6
- Gaismas Nr. 10</t>
  </si>
  <si>
    <t>Nometņu - Graftio Nr.23</t>
  </si>
  <si>
    <t>Jelgavas - Stiklu</t>
  </si>
  <si>
    <t>Pie atkritumu  konteiniera</t>
  </si>
  <si>
    <t>18.novembra - veikalam</t>
  </si>
  <si>
    <t>Cialkovska - Vasarnīcu</t>
  </si>
  <si>
    <t>Vaiņodes - Muitas</t>
  </si>
  <si>
    <t>Vaiņodes - Baldones</t>
  </si>
  <si>
    <t>Dzintaru  - Tērvetes</t>
  </si>
  <si>
    <t>Tērvetes - Jātnieku</t>
  </si>
  <si>
    <t>Vasarnīcu - Čiekuru</t>
  </si>
  <si>
    <r>
      <t>Viestura</t>
    </r>
    <r>
      <rPr>
        <sz val="12"/>
        <rFont val="Times New Roman"/>
        <family val="1"/>
      </rPr>
      <t>-18. novembra iela</t>
    </r>
  </si>
  <si>
    <r>
      <t>Lāčplēša</t>
    </r>
    <r>
      <rPr>
        <sz val="12"/>
        <rFont val="Times New Roman"/>
        <family val="1"/>
      </rPr>
      <t>-Viestura iela</t>
    </r>
  </si>
  <si>
    <r>
      <t>Imantas</t>
    </r>
    <r>
      <rPr>
        <sz val="12"/>
        <rFont val="Times New Roman"/>
        <family val="1"/>
      </rPr>
      <t>-Teātra</t>
    </r>
  </si>
  <si>
    <r>
      <t>Imantas</t>
    </r>
    <r>
      <rPr>
        <sz val="12"/>
        <rFont val="Times New Roman"/>
        <family val="1"/>
      </rPr>
      <t>-Vienības iela</t>
    </r>
  </si>
  <si>
    <r>
      <t xml:space="preserve">Lāčplēša </t>
    </r>
    <r>
      <rPr>
        <sz val="12"/>
        <rFont val="Times New Roman"/>
        <family val="1"/>
      </rPr>
      <t>–Alejas iela</t>
    </r>
  </si>
  <si>
    <r>
      <t>Lāčplēša-</t>
    </r>
    <r>
      <rPr>
        <sz val="12"/>
        <rFont val="Times New Roman"/>
        <family val="1"/>
      </rPr>
      <t>Alejas iela</t>
    </r>
  </si>
  <si>
    <r>
      <t>Cietokšņa</t>
    </r>
    <r>
      <rPr>
        <sz val="12"/>
        <rFont val="Times New Roman"/>
        <family val="1"/>
      </rPr>
      <t>-Rīgas iela</t>
    </r>
  </si>
  <si>
    <r>
      <t>Cietokšņa</t>
    </r>
    <r>
      <rPr>
        <sz val="12"/>
        <rFont val="Times New Roman"/>
        <family val="1"/>
      </rPr>
      <t>-Parādes iela</t>
    </r>
  </si>
  <si>
    <r>
      <t>Stacijas</t>
    </r>
    <r>
      <rPr>
        <sz val="12"/>
        <rFont val="Times New Roman"/>
        <family val="1"/>
      </rPr>
      <t>-Rīgas iela</t>
    </r>
  </si>
  <si>
    <r>
      <t>Stacijas -</t>
    </r>
    <r>
      <rPr>
        <sz val="12"/>
        <rFont val="Times New Roman"/>
        <family val="1"/>
      </rPr>
      <t>Rīgas</t>
    </r>
  </si>
  <si>
    <r>
      <t>Stacijas</t>
    </r>
    <r>
      <rPr>
        <sz val="12"/>
        <rFont val="Times New Roman"/>
        <family val="1"/>
      </rPr>
      <t>-Kandavas iela</t>
    </r>
  </si>
  <si>
    <r>
      <t>Stacijas-</t>
    </r>
    <r>
      <rPr>
        <sz val="12"/>
        <rFont val="Times New Roman"/>
        <family val="1"/>
      </rPr>
      <t>Balvu iela</t>
    </r>
  </si>
  <si>
    <r>
      <t>18. novembra –</t>
    </r>
    <r>
      <rPr>
        <sz val="12"/>
        <rFont val="Times New Roman"/>
        <family val="1"/>
      </rPr>
      <t>Daugavas (TEC</t>
    </r>
    <r>
      <rPr>
        <b/>
        <sz val="12"/>
        <rFont val="Times New Roman"/>
        <family val="1"/>
      </rPr>
      <t>)</t>
    </r>
  </si>
  <si>
    <r>
      <t>18. novembra</t>
    </r>
    <r>
      <rPr>
        <sz val="12"/>
        <rFont val="Times New Roman"/>
        <family val="1"/>
      </rPr>
      <t>-Cietokšņa iela</t>
    </r>
  </si>
  <si>
    <r>
      <t>18.novembra</t>
    </r>
    <r>
      <rPr>
        <sz val="12"/>
        <rFont val="Times New Roman"/>
        <family val="1"/>
      </rPr>
      <t>-Viestura</t>
    </r>
  </si>
  <si>
    <r>
      <t>18. novembra</t>
    </r>
    <r>
      <rPr>
        <sz val="12"/>
        <rFont val="Times New Roman"/>
        <family val="1"/>
      </rPr>
      <t>-Varšavas iela</t>
    </r>
  </si>
  <si>
    <r>
      <t>18. novembra</t>
    </r>
    <r>
      <rPr>
        <sz val="12"/>
        <rFont val="Times New Roman"/>
        <family val="1"/>
      </rPr>
      <t>-Varšavas iela (pie Borisa un Gļeba baznīcas)</t>
    </r>
  </si>
  <si>
    <r>
      <t xml:space="preserve">18. novembra </t>
    </r>
    <r>
      <rPr>
        <sz val="12"/>
        <rFont val="Times New Roman"/>
        <family val="1"/>
      </rPr>
      <t>- Ventspils iela</t>
    </r>
  </si>
  <si>
    <r>
      <t xml:space="preserve">18 .novembra </t>
    </r>
    <r>
      <rPr>
        <sz val="12"/>
        <rFont val="Times New Roman"/>
        <family val="1"/>
      </rPr>
      <t xml:space="preserve">- Ventspils iela </t>
    </r>
  </si>
  <si>
    <r>
      <t xml:space="preserve">18. novembra </t>
    </r>
    <r>
      <rPr>
        <sz val="12"/>
        <rFont val="Times New Roman"/>
        <family val="1"/>
      </rPr>
      <t xml:space="preserve">- Jelgavas iela </t>
    </r>
  </si>
  <si>
    <r>
      <t xml:space="preserve">18. novembra </t>
    </r>
    <r>
      <rPr>
        <sz val="12"/>
        <rFont val="Times New Roman"/>
        <family val="1"/>
      </rPr>
      <t>- Jelgavas iela</t>
    </r>
  </si>
  <si>
    <r>
      <t xml:space="preserve">18. novembra </t>
    </r>
    <r>
      <rPr>
        <sz val="12"/>
        <rFont val="Times New Roman"/>
        <family val="1"/>
      </rPr>
      <t>- Valkas iela</t>
    </r>
  </si>
  <si>
    <r>
      <t>18. novembra</t>
    </r>
    <r>
      <rPr>
        <sz val="12"/>
        <rFont val="Times New Roman"/>
        <family val="1"/>
      </rPr>
      <t>-Valkas iela</t>
    </r>
  </si>
  <si>
    <r>
      <t>18. novembra</t>
    </r>
    <r>
      <rPr>
        <sz val="12"/>
        <rFont val="Times New Roman"/>
        <family val="1"/>
      </rPr>
      <t xml:space="preserve">-IV līnija </t>
    </r>
  </si>
  <si>
    <r>
      <t>18.novembra</t>
    </r>
    <r>
      <rPr>
        <sz val="12"/>
        <rFont val="Times New Roman"/>
        <family val="1"/>
      </rPr>
      <t xml:space="preserve">-Čiekuru iela </t>
    </r>
  </si>
  <si>
    <r>
      <t>18. novembra</t>
    </r>
    <r>
      <rPr>
        <sz val="12"/>
        <rFont val="Times New Roman"/>
        <family val="1"/>
      </rPr>
      <t xml:space="preserve">-Čiekuru iela </t>
    </r>
  </si>
  <si>
    <r>
      <t>18. novembra-</t>
    </r>
    <r>
      <rPr>
        <sz val="12"/>
        <rFont val="Times New Roman"/>
        <family val="1"/>
      </rPr>
      <t xml:space="preserve">Veselības </t>
    </r>
  </si>
  <si>
    <r>
      <t>18. novembra</t>
    </r>
    <r>
      <rPr>
        <sz val="12"/>
        <rFont val="Times New Roman"/>
        <family val="1"/>
      </rPr>
      <t xml:space="preserve">-Veselības </t>
    </r>
  </si>
  <si>
    <r>
      <t>18. novembra</t>
    </r>
    <r>
      <rPr>
        <sz val="12"/>
        <rFont val="Times New Roman"/>
        <family val="1"/>
      </rPr>
      <t xml:space="preserve">-PMK </t>
    </r>
  </si>
  <si>
    <r>
      <t>18. novembra</t>
    </r>
    <r>
      <rPr>
        <sz val="12"/>
        <rFont val="Times New Roman"/>
        <family val="1"/>
      </rPr>
      <t>-PMK</t>
    </r>
  </si>
  <si>
    <r>
      <t>18. novembra</t>
    </r>
    <r>
      <rPr>
        <sz val="12"/>
        <rFont val="Times New Roman"/>
        <family val="1"/>
      </rPr>
      <t xml:space="preserve">- pansionāts </t>
    </r>
  </si>
  <si>
    <r>
      <t>18. novembra</t>
    </r>
    <r>
      <rPr>
        <sz val="12"/>
        <rFont val="Times New Roman"/>
        <family val="1"/>
      </rPr>
      <t>-pansionāts</t>
    </r>
  </si>
  <si>
    <r>
      <t>Valkas</t>
    </r>
    <r>
      <rPr>
        <sz val="12"/>
        <rFont val="Times New Roman"/>
        <family val="1"/>
      </rPr>
      <t>-18 novembra iela</t>
    </r>
  </si>
  <si>
    <r>
      <t>Smilšu-</t>
    </r>
    <r>
      <rPr>
        <sz val="12"/>
        <rFont val="Times New Roman"/>
        <family val="1"/>
      </rPr>
      <t>Aizpilsētas</t>
    </r>
  </si>
  <si>
    <r>
      <t>Smilšu</t>
    </r>
    <r>
      <rPr>
        <sz val="12"/>
        <rFont val="Times New Roman"/>
        <family val="1"/>
      </rPr>
      <t>-Aizpilsētas</t>
    </r>
  </si>
  <si>
    <r>
      <t>Smilšu</t>
    </r>
    <r>
      <rPr>
        <sz val="12"/>
        <rFont val="Times New Roman"/>
        <family val="1"/>
      </rPr>
      <t>-Jātnieku</t>
    </r>
  </si>
  <si>
    <r>
      <t>Jātnieku-</t>
    </r>
    <r>
      <rPr>
        <sz val="12"/>
        <rFont val="Times New Roman"/>
        <family val="1"/>
      </rPr>
      <t>Kauņas</t>
    </r>
  </si>
  <si>
    <r>
      <t>Jātnieku-</t>
    </r>
    <r>
      <rPr>
        <sz val="12"/>
        <rFont val="Times New Roman"/>
        <family val="1"/>
      </rPr>
      <t>Aizpilsētas</t>
    </r>
  </si>
  <si>
    <r>
      <t>Jātnieku -</t>
    </r>
    <r>
      <rPr>
        <sz val="12"/>
        <rFont val="Times New Roman"/>
        <family val="1"/>
      </rPr>
      <t>Aizpilsētas</t>
    </r>
  </si>
  <si>
    <r>
      <t>Jātnieku-</t>
    </r>
    <r>
      <rPr>
        <sz val="12"/>
        <rFont val="Times New Roman"/>
        <family val="1"/>
      </rPr>
      <t>Zeļinska</t>
    </r>
  </si>
  <si>
    <r>
      <t>Jātnieku</t>
    </r>
    <r>
      <rPr>
        <sz val="12"/>
        <rFont val="Times New Roman"/>
        <family val="1"/>
      </rPr>
      <t>-Mendeļejeva</t>
    </r>
  </si>
  <si>
    <r>
      <t>Jātnieku</t>
    </r>
    <r>
      <rPr>
        <sz val="12"/>
        <rFont val="Times New Roman"/>
        <family val="1"/>
      </rPr>
      <t>-Cialkovska</t>
    </r>
  </si>
  <si>
    <r>
      <t>Višķu</t>
    </r>
    <r>
      <rPr>
        <sz val="12"/>
        <rFont val="Times New Roman"/>
        <family val="1"/>
      </rPr>
      <t>-Cialkovska</t>
    </r>
  </si>
  <si>
    <r>
      <t>Višku</t>
    </r>
    <r>
      <rPr>
        <sz val="12"/>
        <rFont val="Times New Roman"/>
        <family val="1"/>
      </rPr>
      <t>-Smilškalna</t>
    </r>
  </si>
  <si>
    <r>
      <t>Višku</t>
    </r>
    <r>
      <rPr>
        <sz val="12"/>
        <rFont val="Times New Roman"/>
        <family val="1"/>
      </rPr>
      <t>-Kauņas</t>
    </r>
  </si>
  <si>
    <r>
      <t>Višķu</t>
    </r>
    <r>
      <rPr>
        <sz val="12"/>
        <rFont val="Times New Roman"/>
        <family val="1"/>
      </rPr>
      <t>-Kauņas</t>
    </r>
  </si>
  <si>
    <r>
      <t>Višku-</t>
    </r>
    <r>
      <rPr>
        <sz val="12"/>
        <rFont val="Times New Roman"/>
        <family val="1"/>
      </rPr>
      <t>A.Pumpura</t>
    </r>
  </si>
  <si>
    <r>
      <t>Višku</t>
    </r>
    <r>
      <rPr>
        <sz val="12"/>
        <rFont val="Times New Roman"/>
        <family val="1"/>
      </rPr>
      <t>-A.Pumpura</t>
    </r>
  </si>
  <si>
    <r>
      <t>Zeļinska</t>
    </r>
    <r>
      <rPr>
        <sz val="12"/>
        <rFont val="Times New Roman"/>
        <family val="1"/>
      </rPr>
      <t>-Arhitektu</t>
    </r>
  </si>
  <si>
    <r>
      <t>Zeļinska-</t>
    </r>
    <r>
      <rPr>
        <sz val="12"/>
        <rFont val="Times New Roman"/>
        <family val="1"/>
      </rPr>
      <t>Inženieru</t>
    </r>
  </si>
  <si>
    <r>
      <t>Zeļinska</t>
    </r>
    <r>
      <rPr>
        <sz val="12"/>
        <rFont val="Times New Roman"/>
        <family val="1"/>
      </rPr>
      <t>-Inženieru</t>
    </r>
  </si>
  <si>
    <r>
      <t xml:space="preserve">Cialkovska-pārbrauktuve </t>
    </r>
    <r>
      <rPr>
        <sz val="12"/>
        <rFont val="Times New Roman"/>
        <family val="1"/>
      </rPr>
      <t>Cialkovska –Zeļinska</t>
    </r>
    <r>
      <rPr>
        <b/>
        <sz val="12"/>
        <rFont val="Times New Roman"/>
        <family val="1"/>
      </rPr>
      <t xml:space="preserve"> </t>
    </r>
  </si>
  <si>
    <r>
      <t xml:space="preserve">Cialkovska-Pārbrauktuve </t>
    </r>
    <r>
      <rPr>
        <sz val="12"/>
        <rFont val="Times New Roman"/>
        <family val="1"/>
      </rPr>
      <t>Cialkovska-Zeļinska</t>
    </r>
  </si>
  <si>
    <r>
      <t>Cialkovska</t>
    </r>
    <r>
      <rPr>
        <sz val="12"/>
        <rFont val="Times New Roman"/>
        <family val="1"/>
      </rPr>
      <t>-Jātnieku</t>
    </r>
  </si>
  <si>
    <r>
      <t>18.novembra</t>
    </r>
    <r>
      <rPr>
        <sz val="12"/>
        <rFont val="Times New Roman"/>
        <family val="1"/>
      </rPr>
      <t>-Vasarnīcu iela</t>
    </r>
  </si>
  <si>
    <r>
      <t>Vasarnīcu iela</t>
    </r>
    <r>
      <rPr>
        <sz val="12"/>
        <rFont val="Times New Roman"/>
        <family val="1"/>
      </rPr>
      <t xml:space="preserve"> –pilsētas slimnīca</t>
    </r>
  </si>
  <si>
    <r>
      <t>Vasarnīcu-</t>
    </r>
    <r>
      <rPr>
        <sz val="12"/>
        <rFont val="Times New Roman"/>
        <family val="1"/>
      </rPr>
      <t>Abavas iela</t>
    </r>
  </si>
  <si>
    <r>
      <t>Krimulda</t>
    </r>
    <r>
      <rPr>
        <sz val="12"/>
        <rFont val="Times New Roman"/>
        <family val="1"/>
      </rPr>
      <t xml:space="preserve">s-Baldones </t>
    </r>
  </si>
  <si>
    <r>
      <t>Krimuldas</t>
    </r>
    <r>
      <rPr>
        <sz val="12"/>
        <rFont val="Times New Roman"/>
        <family val="1"/>
      </rPr>
      <t xml:space="preserve">-Baldones </t>
    </r>
  </si>
  <si>
    <r>
      <t>Krimuldas</t>
    </r>
    <r>
      <rPr>
        <sz val="12"/>
        <rFont val="Times New Roman"/>
        <family val="1"/>
      </rPr>
      <t>-Bērnu centrs Priedīte</t>
    </r>
  </si>
  <si>
    <r>
      <t>Krimuldas</t>
    </r>
    <r>
      <rPr>
        <sz val="12"/>
        <rFont val="Times New Roman"/>
        <family val="1"/>
      </rPr>
      <t xml:space="preserve">-Bērnu centrs Priedīte </t>
    </r>
  </si>
  <si>
    <r>
      <t>Krimuldas</t>
    </r>
    <r>
      <rPr>
        <sz val="12"/>
        <rFont val="Times New Roman"/>
        <family val="1"/>
      </rPr>
      <t xml:space="preserve"> -Jaunstropi</t>
    </r>
  </si>
  <si>
    <r>
      <t>Krimuldas-</t>
    </r>
    <r>
      <rPr>
        <sz val="12"/>
        <rFont val="Times New Roman"/>
        <family val="1"/>
      </rPr>
      <t>Jaunstropi</t>
    </r>
  </si>
  <si>
    <r>
      <t>Krimuldas-</t>
    </r>
    <r>
      <rPr>
        <sz val="12"/>
        <rFont val="Times New Roman"/>
        <family val="1"/>
      </rPr>
      <t>Dzintaru iela</t>
    </r>
  </si>
  <si>
    <r>
      <t>Krimuldas-</t>
    </r>
    <r>
      <rPr>
        <sz val="12"/>
        <rFont val="Times New Roman"/>
        <family val="1"/>
      </rPr>
      <t>Dārzkopju sabiedrība</t>
    </r>
  </si>
  <si>
    <r>
      <t>Vaiņodes</t>
    </r>
    <r>
      <rPr>
        <sz val="12"/>
        <rFont val="Times New Roman"/>
        <family val="1"/>
      </rPr>
      <t>-Dzintaru iela</t>
    </r>
  </si>
  <si>
    <r>
      <t>Vaiņodes</t>
    </r>
    <r>
      <rPr>
        <sz val="12"/>
        <rFont val="Times New Roman"/>
        <family val="1"/>
      </rPr>
      <t xml:space="preserve">-Dzintaru iela </t>
    </r>
  </si>
  <si>
    <r>
      <t>Spaļu-</t>
    </r>
    <r>
      <rPr>
        <sz val="12"/>
        <rFont val="Times New Roman"/>
        <family val="1"/>
      </rPr>
      <t>Smilškalna iela</t>
    </r>
  </si>
  <si>
    <r>
      <t>Spaļu</t>
    </r>
    <r>
      <rPr>
        <sz val="12"/>
        <rFont val="Times New Roman"/>
        <family val="1"/>
      </rPr>
      <t>-Smilškalna</t>
    </r>
  </si>
  <si>
    <r>
      <t>Spaļu</t>
    </r>
    <r>
      <rPr>
        <sz val="12"/>
        <rFont val="Times New Roman"/>
        <family val="1"/>
      </rPr>
      <t>-Slāvu iela</t>
    </r>
  </si>
  <si>
    <r>
      <t>Spaļu</t>
    </r>
    <r>
      <rPr>
        <sz val="12"/>
        <rFont val="Times New Roman"/>
        <family val="1"/>
      </rPr>
      <t>-Slāvu</t>
    </r>
  </si>
  <si>
    <r>
      <t>Šaurā</t>
    </r>
    <r>
      <rPr>
        <sz val="12"/>
        <rFont val="Times New Roman"/>
        <family val="1"/>
      </rPr>
      <t xml:space="preserve">-Višķu </t>
    </r>
  </si>
  <si>
    <r>
      <t>Šaurā</t>
    </r>
    <r>
      <rPr>
        <sz val="12"/>
        <rFont val="Times New Roman"/>
        <family val="1"/>
      </rPr>
      <t>-Višķu</t>
    </r>
  </si>
  <si>
    <r>
      <t>Šaurā</t>
    </r>
    <r>
      <rPr>
        <sz val="12"/>
        <rFont val="Times New Roman"/>
        <family val="1"/>
      </rPr>
      <t xml:space="preserve">-Aglonas </t>
    </r>
  </si>
  <si>
    <r>
      <t>Šaurā-</t>
    </r>
    <r>
      <rPr>
        <sz val="12"/>
        <rFont val="Times New Roman"/>
        <family val="1"/>
      </rPr>
      <t xml:space="preserve">Aglonas </t>
    </r>
  </si>
  <si>
    <r>
      <t>Šaurā</t>
    </r>
    <r>
      <rPr>
        <sz val="12"/>
        <rFont val="Times New Roman"/>
        <family val="1"/>
      </rPr>
      <t xml:space="preserve">-Jātnieku </t>
    </r>
  </si>
  <si>
    <r>
      <t>A.Pumpura</t>
    </r>
    <r>
      <rPr>
        <sz val="12"/>
        <rFont val="Times New Roman"/>
        <family val="1"/>
      </rPr>
      <t>-Ziemeļu iela</t>
    </r>
  </si>
  <si>
    <r>
      <t>A.Pumpura</t>
    </r>
    <r>
      <rPr>
        <sz val="12"/>
        <rFont val="Times New Roman"/>
        <family val="1"/>
      </rPr>
      <t>-Aglonas iela</t>
    </r>
  </si>
  <si>
    <r>
      <t>A.Pumpura</t>
    </r>
    <r>
      <rPr>
        <sz val="12"/>
        <rFont val="Times New Roman"/>
        <family val="1"/>
      </rPr>
      <t>-Jātnieku iela</t>
    </r>
  </si>
  <si>
    <r>
      <t>Smilšu-</t>
    </r>
    <r>
      <rPr>
        <sz val="12"/>
        <rFont val="Times New Roman"/>
        <family val="1"/>
      </rPr>
      <t>Varšavas iela</t>
    </r>
  </si>
  <si>
    <r>
      <t>Smilšu</t>
    </r>
    <r>
      <rPr>
        <sz val="12"/>
        <rFont val="Times New Roman"/>
        <family val="1"/>
      </rPr>
      <t>-Varšavas</t>
    </r>
  </si>
  <si>
    <r>
      <t>Smilšu</t>
    </r>
    <r>
      <rPr>
        <sz val="12"/>
        <rFont val="Times New Roman"/>
        <family val="1"/>
      </rPr>
      <t>-Jelgavas iela</t>
    </r>
  </si>
  <si>
    <r>
      <t>Smilšu-</t>
    </r>
    <r>
      <rPr>
        <sz val="12"/>
        <rFont val="Times New Roman"/>
        <family val="1"/>
      </rPr>
      <t>Tukuma iela</t>
    </r>
  </si>
  <si>
    <r>
      <t>Smilšu</t>
    </r>
    <r>
      <rPr>
        <sz val="12"/>
        <rFont val="Times New Roman"/>
        <family val="1"/>
      </rPr>
      <t>-Tukuma iela</t>
    </r>
  </si>
  <si>
    <r>
      <t>Varšavas</t>
    </r>
    <r>
      <rPr>
        <sz val="12"/>
        <rFont val="Times New Roman"/>
        <family val="1"/>
      </rPr>
      <t>-18. novembra iela</t>
    </r>
  </si>
  <si>
    <r>
      <t>Varšavas</t>
    </r>
    <r>
      <rPr>
        <sz val="12"/>
        <rFont val="Times New Roman"/>
        <family val="1"/>
      </rPr>
      <t>-Miera iela</t>
    </r>
  </si>
  <si>
    <r>
      <t>Varšavas-</t>
    </r>
    <r>
      <rPr>
        <sz val="12"/>
        <rFont val="Times New Roman"/>
        <family val="1"/>
      </rPr>
      <t>Arodu iela</t>
    </r>
  </si>
  <si>
    <r>
      <t>Varšavas</t>
    </r>
    <r>
      <rPr>
        <sz val="12"/>
        <rFont val="Times New Roman"/>
        <family val="1"/>
      </rPr>
      <t>-Arodu iela</t>
    </r>
  </si>
  <si>
    <r>
      <t>1.pasažieru</t>
    </r>
    <r>
      <rPr>
        <sz val="12"/>
        <rFont val="Times New Roman"/>
        <family val="1"/>
      </rPr>
      <t>-2.preču iela</t>
    </r>
  </si>
  <si>
    <r>
      <t xml:space="preserve">Vidzemes </t>
    </r>
    <r>
      <rPr>
        <sz val="12"/>
        <rFont val="Times New Roman"/>
        <family val="1"/>
      </rPr>
      <t>iela</t>
    </r>
  </si>
  <si>
    <r>
      <t>Vidzemes</t>
    </r>
    <r>
      <rPr>
        <sz val="12"/>
        <rFont val="Times New Roman"/>
        <family val="1"/>
      </rPr>
      <t xml:space="preserve"> iela</t>
    </r>
  </si>
  <si>
    <r>
      <t>Vidzemes</t>
    </r>
    <r>
      <rPr>
        <sz val="12"/>
        <rFont val="Times New Roman"/>
        <family val="1"/>
      </rPr>
      <t>-Piekrastes iela</t>
    </r>
  </si>
  <si>
    <r>
      <t>Vidzemes-</t>
    </r>
    <r>
      <rPr>
        <sz val="12"/>
        <rFont val="Times New Roman"/>
        <family val="1"/>
      </rPr>
      <t>Aveņu iela</t>
    </r>
  </si>
  <si>
    <r>
      <t>Vidzemes</t>
    </r>
    <r>
      <rPr>
        <sz val="12"/>
        <rFont val="Times New Roman"/>
        <family val="1"/>
      </rPr>
      <t xml:space="preserve">-Aveņu iela </t>
    </r>
  </si>
  <si>
    <r>
      <t>Piekrastes -</t>
    </r>
    <r>
      <rPr>
        <sz val="12"/>
        <rFont val="Times New Roman"/>
        <family val="1"/>
      </rPr>
      <t>Zeltkalna</t>
    </r>
  </si>
  <si>
    <r>
      <t>Piekrastes</t>
    </r>
    <r>
      <rPr>
        <sz val="12"/>
        <rFont val="Times New Roman"/>
        <family val="1"/>
      </rPr>
      <t>-Raipoles iela</t>
    </r>
  </si>
  <si>
    <r>
      <t>Piekrastes</t>
    </r>
    <r>
      <rPr>
        <sz val="12"/>
        <rFont val="Times New Roman"/>
        <family val="1"/>
      </rPr>
      <t>-Tartu iela</t>
    </r>
  </si>
  <si>
    <r>
      <t>Rēzeknes</t>
    </r>
    <r>
      <rPr>
        <sz val="12"/>
        <rFont val="Times New Roman"/>
        <family val="1"/>
      </rPr>
      <t xml:space="preserve"> iela</t>
    </r>
  </si>
  <si>
    <r>
      <t>Aveņu-</t>
    </r>
    <r>
      <rPr>
        <sz val="12"/>
        <rFont val="Times New Roman"/>
        <family val="1"/>
      </rPr>
      <t>Tartu iela</t>
    </r>
  </si>
  <si>
    <r>
      <t>Aveņu</t>
    </r>
    <r>
      <rPr>
        <sz val="12"/>
        <rFont val="Times New Roman"/>
        <family val="1"/>
      </rPr>
      <t>-Raipoles iela</t>
    </r>
  </si>
  <si>
    <r>
      <t>Aveņu</t>
    </r>
    <r>
      <rPr>
        <sz val="12"/>
        <rFont val="Times New Roman"/>
        <family val="1"/>
      </rPr>
      <t>-Arendoles iela</t>
    </r>
  </si>
  <si>
    <r>
      <t>Vidzemes</t>
    </r>
    <r>
      <rPr>
        <sz val="12"/>
        <rFont val="Times New Roman"/>
        <family val="1"/>
      </rPr>
      <t>-Šuņu iela</t>
    </r>
  </si>
  <si>
    <r>
      <t>Vidzemes-</t>
    </r>
    <r>
      <rPr>
        <sz val="12"/>
        <rFont val="Times New Roman"/>
        <family val="1"/>
      </rPr>
      <t>Ezeru iela</t>
    </r>
  </si>
  <si>
    <r>
      <t>Vidzemes</t>
    </r>
    <r>
      <rPr>
        <sz val="12"/>
        <rFont val="Times New Roman"/>
        <family val="1"/>
      </rPr>
      <t>-Ezeru iela</t>
    </r>
  </si>
  <si>
    <r>
      <t>Ventas</t>
    </r>
    <r>
      <rPr>
        <sz val="12"/>
        <rFont val="Times New Roman"/>
        <family val="1"/>
      </rPr>
      <t xml:space="preserve"> iela</t>
    </r>
  </si>
  <si>
    <r>
      <t>Ventas</t>
    </r>
    <r>
      <rPr>
        <sz val="12"/>
        <rFont val="Times New Roman"/>
        <family val="1"/>
      </rPr>
      <t>-Ventas Nr.30</t>
    </r>
  </si>
  <si>
    <r>
      <t>Ventas</t>
    </r>
    <r>
      <rPr>
        <sz val="12"/>
        <rFont val="Times New Roman"/>
        <family val="1"/>
      </rPr>
      <t>-Ventas Nr.9</t>
    </r>
  </si>
  <si>
    <r>
      <t>Ventas</t>
    </r>
    <r>
      <rPr>
        <sz val="12"/>
        <rFont val="Times New Roman"/>
        <family val="1"/>
      </rPr>
      <t>-Vāveru</t>
    </r>
  </si>
  <si>
    <r>
      <t>Ventas</t>
    </r>
    <r>
      <rPr>
        <sz val="12"/>
        <rFont val="Times New Roman"/>
        <family val="1"/>
      </rPr>
      <t>-Plotičku iela</t>
    </r>
  </si>
  <si>
    <r>
      <t>Parka</t>
    </r>
    <r>
      <rPr>
        <sz val="12"/>
        <rFont val="Times New Roman"/>
        <family val="1"/>
      </rPr>
      <t>-Skaistā iela</t>
    </r>
  </si>
  <si>
    <r>
      <t>Parka</t>
    </r>
    <r>
      <rPr>
        <sz val="12"/>
        <rFont val="Times New Roman"/>
        <family val="1"/>
      </rPr>
      <t>- Skolas</t>
    </r>
  </si>
  <si>
    <r>
      <t>Parka</t>
    </r>
    <r>
      <rPr>
        <sz val="12"/>
        <rFont val="Times New Roman"/>
        <family val="1"/>
      </rPr>
      <t>-</t>
    </r>
  </si>
  <si>
    <r>
      <t>Parka</t>
    </r>
    <r>
      <rPr>
        <sz val="12"/>
        <rFont val="Times New Roman"/>
        <family val="1"/>
      </rPr>
      <t>-Plāteru</t>
    </r>
  </si>
  <si>
    <r>
      <t>Parka-</t>
    </r>
    <r>
      <rPr>
        <sz val="12"/>
        <rFont val="Times New Roman"/>
        <family val="1"/>
      </rPr>
      <t>Plāteru</t>
    </r>
  </si>
  <si>
    <r>
      <t>Daugavas</t>
    </r>
    <r>
      <rPr>
        <sz val="12"/>
        <rFont val="Times New Roman"/>
        <family val="1"/>
      </rPr>
      <t>-Mežciems</t>
    </r>
  </si>
  <si>
    <r>
      <t>Daugavas-</t>
    </r>
    <r>
      <rPr>
        <sz val="12"/>
        <rFont val="Times New Roman"/>
        <family val="1"/>
      </rPr>
      <t>Mežciems</t>
    </r>
  </si>
  <si>
    <r>
      <t>Daugavas-</t>
    </r>
    <r>
      <rPr>
        <sz val="12"/>
        <rFont val="Times New Roman"/>
        <family val="1"/>
      </rPr>
      <t>Magoņu iela</t>
    </r>
  </si>
  <si>
    <r>
      <t xml:space="preserve">Daugavas - </t>
    </r>
    <r>
      <rPr>
        <sz val="12"/>
        <rFont val="Times New Roman"/>
        <family val="1"/>
      </rPr>
      <t>Sabuļu</t>
    </r>
  </si>
  <si>
    <r>
      <t xml:space="preserve">Daugavas </t>
    </r>
    <r>
      <rPr>
        <sz val="12"/>
        <rFont val="Times New Roman"/>
        <family val="1"/>
      </rPr>
      <t>- Ceriņu iela</t>
    </r>
  </si>
  <si>
    <r>
      <t>Vaļņ</t>
    </r>
    <r>
      <rPr>
        <sz val="12"/>
        <rFont val="Times New Roman"/>
        <family val="1"/>
      </rPr>
      <t>u –Daugavas iela</t>
    </r>
  </si>
  <si>
    <r>
      <t xml:space="preserve">Vaļņu </t>
    </r>
    <r>
      <rPr>
        <sz val="12"/>
        <rFont val="Times New Roman"/>
        <family val="1"/>
      </rPr>
      <t xml:space="preserve"> -Daugavas iela</t>
    </r>
  </si>
  <si>
    <r>
      <t>Vaļņu</t>
    </r>
    <r>
      <rPr>
        <sz val="12"/>
        <rFont val="Times New Roman"/>
        <family val="1"/>
      </rPr>
      <t xml:space="preserve"> –Lidotāju iela </t>
    </r>
  </si>
  <si>
    <r>
      <t xml:space="preserve">Vaļņu </t>
    </r>
    <r>
      <rPr>
        <sz val="12"/>
        <rFont val="Times New Roman"/>
        <family val="1"/>
      </rPr>
      <t>– Lidotāju iela</t>
    </r>
  </si>
  <si>
    <r>
      <t>Vaļņu</t>
    </r>
    <r>
      <rPr>
        <sz val="12"/>
        <rFont val="Times New Roman"/>
        <family val="1"/>
      </rPr>
      <t xml:space="preserve"> –Odu iela</t>
    </r>
  </si>
  <si>
    <r>
      <t xml:space="preserve">Vaļņu </t>
    </r>
    <r>
      <rPr>
        <sz val="12"/>
        <rFont val="Times New Roman"/>
        <family val="1"/>
      </rPr>
      <t>–Odu iela</t>
    </r>
  </si>
  <si>
    <r>
      <t>Vaļņu</t>
    </r>
    <r>
      <rPr>
        <sz val="12"/>
        <rFont val="Times New Roman"/>
        <family val="1"/>
      </rPr>
      <t xml:space="preserve">  iela Nr.27</t>
    </r>
  </si>
  <si>
    <r>
      <t>Vaļņu</t>
    </r>
    <r>
      <rPr>
        <sz val="12"/>
        <rFont val="Times New Roman"/>
        <family val="1"/>
      </rPr>
      <t xml:space="preserve"> iela  Nr.27</t>
    </r>
  </si>
  <si>
    <r>
      <t>Daugavas</t>
    </r>
    <r>
      <rPr>
        <sz val="12"/>
        <rFont val="Times New Roman"/>
        <family val="1"/>
      </rPr>
      <t>- Vaļņu iela (pietura Cietoksnis)</t>
    </r>
  </si>
  <si>
    <r>
      <t>Daugavas-</t>
    </r>
    <r>
      <rPr>
        <sz val="12"/>
        <rFont val="Times New Roman"/>
        <family val="1"/>
      </rPr>
      <t>Aleksandra</t>
    </r>
  </si>
  <si>
    <r>
      <t>Cietokšņa</t>
    </r>
    <r>
      <rPr>
        <sz val="12"/>
        <rFont val="Times New Roman"/>
        <family val="1"/>
      </rPr>
      <t>-Daugavas iela</t>
    </r>
  </si>
  <si>
    <r>
      <t>Cietokšņa</t>
    </r>
    <r>
      <rPr>
        <sz val="12"/>
        <rFont val="Times New Roman"/>
        <family val="1"/>
      </rPr>
      <t>-Sporta iela</t>
    </r>
  </si>
  <si>
    <r>
      <t>Cietokšņa</t>
    </r>
    <r>
      <rPr>
        <sz val="12"/>
        <rFont val="Times New Roman"/>
        <family val="1"/>
      </rPr>
      <t xml:space="preserve"> -Kandavas</t>
    </r>
  </si>
  <si>
    <r>
      <t>Cēsu</t>
    </r>
    <r>
      <rPr>
        <sz val="12"/>
        <rFont val="Times New Roman"/>
        <family val="1"/>
      </rPr>
      <t xml:space="preserve"> iela</t>
    </r>
  </si>
  <si>
    <r>
      <t>Imperatora</t>
    </r>
    <r>
      <rPr>
        <sz val="12"/>
        <rFont val="Times New Roman"/>
        <family val="1"/>
      </rPr>
      <t xml:space="preserve"> iela</t>
    </r>
  </si>
  <si>
    <r>
      <t>Stacijas</t>
    </r>
    <r>
      <rPr>
        <sz val="12"/>
        <rFont val="Times New Roman"/>
        <family val="1"/>
      </rPr>
      <t xml:space="preserve"> iela (viadukts)</t>
    </r>
  </si>
  <si>
    <r>
      <t xml:space="preserve">Kārklu </t>
    </r>
    <r>
      <rPr>
        <sz val="12"/>
        <rFont val="Times New Roman"/>
        <family val="1"/>
      </rPr>
      <t>iela (viadukts)</t>
    </r>
  </si>
  <si>
    <r>
      <t>Kārklu</t>
    </r>
    <r>
      <rPr>
        <sz val="12"/>
        <rFont val="Times New Roman"/>
        <family val="1"/>
      </rPr>
      <t xml:space="preserve"> iela</t>
    </r>
  </si>
  <si>
    <r>
      <t xml:space="preserve">CSDD </t>
    </r>
    <r>
      <rPr>
        <sz val="12"/>
        <rFont val="Times New Roman"/>
        <family val="1"/>
      </rPr>
      <t>(viadukts)</t>
    </r>
  </si>
  <si>
    <r>
      <t>CSDD</t>
    </r>
    <r>
      <rPr>
        <sz val="12"/>
        <rFont val="Times New Roman"/>
        <family val="1"/>
      </rPr>
      <t xml:space="preserve"> (viadukts)</t>
    </r>
  </si>
  <si>
    <r>
      <t>Jelgavas</t>
    </r>
    <r>
      <rPr>
        <sz val="12"/>
        <rFont val="Times New Roman"/>
        <family val="1"/>
      </rPr>
      <t xml:space="preserve"> -18 novembra iela</t>
    </r>
  </si>
  <si>
    <r>
      <t>Jelgavas</t>
    </r>
    <r>
      <rPr>
        <sz val="12"/>
        <rFont val="Times New Roman"/>
        <family val="1"/>
      </rPr>
      <t>-Siguldas iela</t>
    </r>
  </si>
  <si>
    <r>
      <t>Jelgavas</t>
    </r>
    <r>
      <rPr>
        <sz val="12"/>
        <rFont val="Times New Roman"/>
        <family val="1"/>
      </rPr>
      <t xml:space="preserve">-Stiklu iela </t>
    </r>
  </si>
  <si>
    <r>
      <t>Jelgavas</t>
    </r>
    <r>
      <rPr>
        <sz val="12"/>
        <rFont val="Times New Roman"/>
        <family val="1"/>
      </rPr>
      <t>-Stiklu iela</t>
    </r>
  </si>
  <si>
    <r>
      <t>Jelgavas</t>
    </r>
    <r>
      <rPr>
        <sz val="12"/>
        <rFont val="Times New Roman"/>
        <family val="1"/>
      </rPr>
      <t>-Rūpniecības iela</t>
    </r>
  </si>
  <si>
    <r>
      <t>Jelgavas</t>
    </r>
    <r>
      <rPr>
        <sz val="12"/>
        <rFont val="Times New Roman"/>
        <family val="1"/>
      </rPr>
      <t xml:space="preserve">-Rūpniecības iela </t>
    </r>
  </si>
  <si>
    <r>
      <t>Jelgavas</t>
    </r>
    <r>
      <rPr>
        <sz val="12"/>
        <rFont val="Times New Roman"/>
        <family val="1"/>
      </rPr>
      <t xml:space="preserve"> iela-Daugavpils gāze</t>
    </r>
  </si>
  <si>
    <r>
      <t>Jelgavas</t>
    </r>
    <r>
      <rPr>
        <sz val="12"/>
        <rFont val="Times New Roman"/>
        <family val="1"/>
      </rPr>
      <t>-Nometņu iela</t>
    </r>
  </si>
  <si>
    <r>
      <t>Nometņu</t>
    </r>
    <r>
      <rPr>
        <sz val="12"/>
        <rFont val="Times New Roman"/>
        <family val="1"/>
      </rPr>
      <t>-Gaismas iela</t>
    </r>
  </si>
  <si>
    <r>
      <t>Nometņu</t>
    </r>
    <r>
      <rPr>
        <sz val="12"/>
        <rFont val="Times New Roman"/>
        <family val="1"/>
      </rPr>
      <t>-Apšu iela</t>
    </r>
  </si>
  <si>
    <r>
      <t>Nometņu</t>
    </r>
    <r>
      <rPr>
        <sz val="12"/>
        <rFont val="Times New Roman"/>
        <family val="1"/>
      </rPr>
      <t>-Strazdu iela</t>
    </r>
  </si>
  <si>
    <r>
      <t>Nometņu-</t>
    </r>
    <r>
      <rPr>
        <sz val="12"/>
        <rFont val="Times New Roman"/>
        <family val="1"/>
      </rPr>
      <t>Strazdu iela</t>
    </r>
  </si>
  <si>
    <r>
      <t>Nometņu</t>
    </r>
    <r>
      <rPr>
        <sz val="12"/>
        <rFont val="Times New Roman"/>
        <family val="1"/>
      </rPr>
      <t>-Stārķu</t>
    </r>
  </si>
  <si>
    <r>
      <t xml:space="preserve">Nometņu - </t>
    </r>
    <r>
      <rPr>
        <sz val="12"/>
        <rFont val="Times New Roman"/>
        <family val="1"/>
      </rPr>
      <t>Dzelzceļs</t>
    </r>
  </si>
  <si>
    <r>
      <t xml:space="preserve">Nometņu - </t>
    </r>
    <r>
      <rPr>
        <sz val="12"/>
        <rFont val="Times New Roman"/>
        <family val="1"/>
      </rPr>
      <t>Lauki</t>
    </r>
  </si>
  <si>
    <r>
      <t xml:space="preserve">Rūpniecības - </t>
    </r>
    <r>
      <rPr>
        <sz val="12"/>
        <rFont val="Times New Roman"/>
        <family val="1"/>
      </rPr>
      <t>Jelgavas</t>
    </r>
  </si>
  <si>
    <r>
      <t xml:space="preserve">Rūpniecības - </t>
    </r>
    <r>
      <rPr>
        <sz val="12"/>
        <rFont val="Times New Roman"/>
        <family val="1"/>
      </rPr>
      <t>Stiklu</t>
    </r>
  </si>
  <si>
    <r>
      <t xml:space="preserve">Stiklu - </t>
    </r>
    <r>
      <rPr>
        <sz val="12"/>
        <rFont val="Times New Roman"/>
        <family val="1"/>
      </rPr>
      <t>Jelgavas</t>
    </r>
  </si>
  <si>
    <r>
      <t xml:space="preserve">Gaismas - </t>
    </r>
    <r>
      <rPr>
        <sz val="12"/>
        <rFont val="Times New Roman"/>
        <family val="1"/>
      </rPr>
      <t>Graftio</t>
    </r>
  </si>
  <si>
    <r>
      <t xml:space="preserve">Gaismas - </t>
    </r>
    <r>
      <rPr>
        <sz val="12"/>
        <rFont val="Times New Roman"/>
        <family val="1"/>
      </rPr>
      <t>skola</t>
    </r>
  </si>
  <si>
    <r>
      <t xml:space="preserve">Lielā </t>
    </r>
    <r>
      <rPr>
        <sz val="12"/>
        <rFont val="Times New Roman"/>
        <family val="1"/>
      </rPr>
      <t xml:space="preserve">iela pie 1905.g.pieminekļa </t>
    </r>
  </si>
  <si>
    <r>
      <t xml:space="preserve">Lielā </t>
    </r>
    <r>
      <rPr>
        <sz val="12"/>
        <rFont val="Times New Roman"/>
        <family val="1"/>
      </rPr>
      <t>-1 (cietums)</t>
    </r>
  </si>
  <si>
    <r>
      <t>Komunālā</t>
    </r>
    <r>
      <rPr>
        <sz val="12"/>
        <rFont val="Times New Roman"/>
        <family val="1"/>
      </rPr>
      <t>-Skolas iela</t>
    </r>
  </si>
  <si>
    <r>
      <t>Komunālā</t>
    </r>
    <r>
      <rPr>
        <sz val="12"/>
        <rFont val="Times New Roman"/>
        <family val="1"/>
      </rPr>
      <t>-Stelas iela</t>
    </r>
  </si>
  <si>
    <r>
      <t>Komunālā</t>
    </r>
    <r>
      <rPr>
        <sz val="12"/>
        <rFont val="Times New Roman"/>
        <family val="1"/>
      </rPr>
      <t>-Tirgoņu iela</t>
    </r>
  </si>
  <si>
    <r>
      <t>Tirgoņu</t>
    </r>
    <r>
      <rPr>
        <sz val="12"/>
        <rFont val="Times New Roman"/>
        <family val="1"/>
      </rPr>
      <t>-Komunālā iela</t>
    </r>
  </si>
  <si>
    <r>
      <t>Tirgoņu</t>
    </r>
    <r>
      <rPr>
        <sz val="12"/>
        <rFont val="Times New Roman"/>
        <family val="1"/>
      </rPr>
      <t xml:space="preserve"> –Komunālā iela</t>
    </r>
  </si>
  <si>
    <r>
      <t>Tirgoņu</t>
    </r>
    <r>
      <rPr>
        <sz val="12"/>
        <rFont val="Times New Roman"/>
        <family val="1"/>
      </rPr>
      <t>-Kājnieku iela</t>
    </r>
  </si>
  <si>
    <r>
      <t>Tirgoņu</t>
    </r>
    <r>
      <rPr>
        <sz val="12"/>
        <rFont val="Times New Roman"/>
        <family val="1"/>
      </rPr>
      <t>-Dūmu iela</t>
    </r>
  </si>
  <si>
    <r>
      <t>Ķieģeļu</t>
    </r>
    <r>
      <rPr>
        <sz val="12"/>
        <rFont val="Times New Roman"/>
        <family val="1"/>
      </rPr>
      <t>-Komunālā iela</t>
    </r>
  </si>
  <si>
    <r>
      <t>Ķieģeļu</t>
    </r>
    <r>
      <rPr>
        <sz val="12"/>
        <rFont val="Times New Roman"/>
        <family val="1"/>
      </rPr>
      <t>-Jubilejas iela</t>
    </r>
  </si>
  <si>
    <r>
      <t>Ķieģeļu</t>
    </r>
    <r>
      <rPr>
        <sz val="12"/>
        <rFont val="Times New Roman"/>
        <family val="1"/>
      </rPr>
      <t xml:space="preserve"> iela</t>
    </r>
  </si>
  <si>
    <r>
      <t>Sēlijas</t>
    </r>
    <r>
      <rPr>
        <sz val="12"/>
        <rFont val="Times New Roman"/>
        <family val="1"/>
      </rPr>
      <t>-Brīvības iela</t>
    </r>
  </si>
  <si>
    <r>
      <t>Sēlijas</t>
    </r>
    <r>
      <rPr>
        <sz val="12"/>
        <rFont val="Times New Roman"/>
        <family val="1"/>
      </rPr>
      <t>-Brjanskas iela</t>
    </r>
  </si>
  <si>
    <r>
      <t>Brjanskas</t>
    </r>
    <r>
      <rPr>
        <sz val="12"/>
        <rFont val="Times New Roman"/>
        <family val="1"/>
      </rPr>
      <t>-Nīderkūnes iela</t>
    </r>
  </si>
  <si>
    <r>
      <t>Brjanskas</t>
    </r>
    <r>
      <rPr>
        <sz val="12"/>
        <rFont val="Times New Roman"/>
        <family val="1"/>
      </rPr>
      <t xml:space="preserve"> –Lamas iela</t>
    </r>
  </si>
  <si>
    <r>
      <t>Liģinišķu</t>
    </r>
    <r>
      <rPr>
        <sz val="12"/>
        <rFont val="Times New Roman"/>
        <family val="1"/>
      </rPr>
      <t xml:space="preserve"> iela –Grīvas kapi</t>
    </r>
  </si>
  <si>
    <r>
      <t>Liģinišku</t>
    </r>
    <r>
      <rPr>
        <sz val="12"/>
        <rFont val="Times New Roman"/>
        <family val="1"/>
      </rPr>
      <t xml:space="preserve"> –Blāzmas  iela</t>
    </r>
  </si>
  <si>
    <r>
      <t>Liginišķu-</t>
    </r>
    <r>
      <rPr>
        <sz val="12"/>
        <rFont val="Times New Roman"/>
        <family val="1"/>
      </rPr>
      <t>Baznīcas iela</t>
    </r>
  </si>
  <si>
    <r>
      <t>Liģinišķu-</t>
    </r>
    <r>
      <rPr>
        <sz val="12"/>
        <rFont val="Times New Roman"/>
        <family val="1"/>
      </rPr>
      <t>Sēlijas iela</t>
    </r>
  </si>
  <si>
    <r>
      <t>Sēlijas-</t>
    </r>
    <r>
      <rPr>
        <sz val="12"/>
        <rFont val="Times New Roman"/>
        <family val="1"/>
      </rPr>
      <t>Liģinišķu iela</t>
    </r>
  </si>
  <si>
    <r>
      <t>Lielā</t>
    </r>
    <r>
      <rPr>
        <sz val="12"/>
        <rFont val="Times New Roman"/>
        <family val="1"/>
      </rPr>
      <t>-Silenes iela</t>
    </r>
  </si>
  <si>
    <r>
      <t>Lielā</t>
    </r>
    <r>
      <rPr>
        <sz val="12"/>
        <rFont val="Times New Roman"/>
        <family val="1"/>
      </rPr>
      <t>-Zemnieku iela</t>
    </r>
  </si>
  <si>
    <r>
      <t>Lielā</t>
    </r>
    <r>
      <rPr>
        <sz val="12"/>
        <rFont val="Times New Roman"/>
        <family val="1"/>
      </rPr>
      <t>-Kooperācijas iela</t>
    </r>
  </si>
  <si>
    <r>
      <t>Lielā</t>
    </r>
    <r>
      <rPr>
        <sz val="12"/>
        <rFont val="Times New Roman"/>
        <family val="1"/>
      </rPr>
      <t xml:space="preserve"> –Pīlādžu iela</t>
    </r>
  </si>
  <si>
    <r>
      <t>Lielā</t>
    </r>
    <r>
      <rPr>
        <sz val="12"/>
        <rFont val="Times New Roman"/>
        <family val="1"/>
      </rPr>
      <t>-Liģinišķku iela</t>
    </r>
  </si>
  <si>
    <r>
      <t>Lielā</t>
    </r>
    <r>
      <rPr>
        <sz val="12"/>
        <rFont val="Times New Roman"/>
        <family val="1"/>
      </rPr>
      <t>-Brjanskas iela</t>
    </r>
  </si>
  <si>
    <r>
      <t>Lielā</t>
    </r>
    <r>
      <rPr>
        <sz val="12"/>
        <rFont val="Times New Roman"/>
        <family val="1"/>
      </rPr>
      <t>-Upes iela</t>
    </r>
  </si>
  <si>
    <r>
      <t>Viršu</t>
    </r>
    <r>
      <rPr>
        <sz val="12"/>
        <rFont val="Times New Roman"/>
        <family val="1"/>
      </rPr>
      <t>-Križi</t>
    </r>
  </si>
  <si>
    <r>
      <t>Platība, m</t>
    </r>
    <r>
      <rPr>
        <b/>
        <vertAlign val="superscript"/>
        <sz val="12"/>
        <rFont val="Times New Roman"/>
        <family val="1"/>
      </rPr>
      <t>2</t>
    </r>
  </si>
  <si>
    <r>
      <t>Stacijas iela</t>
    </r>
    <r>
      <rPr>
        <sz val="12"/>
        <rFont val="Times New Roman"/>
        <family val="1"/>
      </rPr>
      <t xml:space="preserve"> </t>
    </r>
  </si>
  <si>
    <r>
      <t>Vienības</t>
    </r>
    <r>
      <rPr>
        <sz val="12"/>
        <rFont val="Times New Roman"/>
        <family val="1"/>
      </rPr>
      <t xml:space="preserve">-Lāčplēša iela –universitāte </t>
    </r>
  </si>
  <si>
    <r>
      <t>Vienības</t>
    </r>
    <r>
      <rPr>
        <sz val="12"/>
        <rFont val="Times New Roman"/>
        <family val="1"/>
      </rPr>
      <t xml:space="preserve">-Lāčplēša iela universitāte </t>
    </r>
  </si>
  <si>
    <r>
      <t>Vienības</t>
    </r>
    <r>
      <rPr>
        <sz val="12"/>
        <rFont val="Times New Roman"/>
        <family val="1"/>
      </rPr>
      <t xml:space="preserve">-18.novembra iela </t>
    </r>
  </si>
  <si>
    <r>
      <t>Vienības</t>
    </r>
    <r>
      <rPr>
        <sz val="12"/>
        <rFont val="Times New Roman"/>
        <family val="1"/>
      </rPr>
      <t>-18.novembra iela</t>
    </r>
  </si>
  <si>
    <r>
      <t>18.novembra</t>
    </r>
    <r>
      <rPr>
        <sz val="12"/>
        <rFont val="Times New Roman"/>
        <family val="1"/>
      </rPr>
      <t xml:space="preserve">-Cietokšņa iela –bērnu poliklīnika </t>
    </r>
  </si>
  <si>
    <r>
      <t>18.novembra</t>
    </r>
    <r>
      <rPr>
        <sz val="12"/>
        <rFont val="Times New Roman"/>
        <family val="1"/>
      </rPr>
      <t xml:space="preserve">-Cietokšņa iela </t>
    </r>
  </si>
  <si>
    <r>
      <t>18.novembra</t>
    </r>
    <r>
      <rPr>
        <sz val="12"/>
        <rFont val="Times New Roman"/>
        <family val="1"/>
      </rPr>
      <t xml:space="preserve"> –Viestura iela  -pilsētas poliklīnika </t>
    </r>
  </si>
  <si>
    <r>
      <t>18.novembra</t>
    </r>
    <r>
      <rPr>
        <sz val="12"/>
        <rFont val="Times New Roman"/>
        <family val="1"/>
      </rPr>
      <t>-Viestura iela-pilsētas poliklīnika</t>
    </r>
  </si>
  <si>
    <r>
      <t>18.novembra</t>
    </r>
    <r>
      <rPr>
        <sz val="12"/>
        <rFont val="Times New Roman"/>
        <family val="1"/>
      </rPr>
      <t xml:space="preserve">-Varšavas iela </t>
    </r>
  </si>
  <si>
    <r>
      <t>18.novembra-</t>
    </r>
    <r>
      <rPr>
        <sz val="12"/>
        <rFont val="Times New Roman"/>
        <family val="1"/>
      </rPr>
      <t>Varšavas iela</t>
    </r>
  </si>
  <si>
    <r>
      <t>18.novembra-</t>
    </r>
    <r>
      <rPr>
        <sz val="12"/>
        <rFont val="Times New Roman"/>
        <family val="1"/>
      </rPr>
      <t>Ventspils iela</t>
    </r>
  </si>
  <si>
    <r>
      <t>18.novembra-</t>
    </r>
    <r>
      <rPr>
        <sz val="12"/>
        <rFont val="Times New Roman"/>
        <family val="1"/>
      </rPr>
      <t>Jelgavas iela</t>
    </r>
  </si>
  <si>
    <r>
      <t>18.novembra-</t>
    </r>
    <r>
      <rPr>
        <sz val="12"/>
        <rFont val="Times New Roman"/>
        <family val="1"/>
      </rPr>
      <t>Tukuma iela</t>
    </r>
  </si>
  <si>
    <r>
      <t>18.novembra-</t>
    </r>
    <r>
      <rPr>
        <sz val="12"/>
        <rFont val="Times New Roman"/>
        <family val="1"/>
      </rPr>
      <t>Valkas iela</t>
    </r>
  </si>
  <si>
    <r>
      <t>Valkas-</t>
    </r>
    <r>
      <rPr>
        <sz val="12"/>
        <rFont val="Times New Roman"/>
        <family val="1"/>
      </rPr>
      <t>Miera iela</t>
    </r>
  </si>
  <si>
    <r>
      <t>Valkas</t>
    </r>
    <r>
      <rPr>
        <sz val="12"/>
        <rFont val="Times New Roman"/>
        <family val="1"/>
      </rPr>
      <t xml:space="preserve">-Miera </t>
    </r>
  </si>
  <si>
    <r>
      <t>Kultūras</t>
    </r>
    <r>
      <rPr>
        <sz val="12"/>
        <rFont val="Times New Roman"/>
        <family val="1"/>
      </rPr>
      <t xml:space="preserve"> un sporta pils   </t>
    </r>
  </si>
  <si>
    <r>
      <t>Smilšu</t>
    </r>
    <r>
      <rPr>
        <sz val="12"/>
        <rFont val="Times New Roman"/>
        <family val="1"/>
      </rPr>
      <t xml:space="preserve">-Jātnieku iela </t>
    </r>
  </si>
  <si>
    <r>
      <t>Jātnieku</t>
    </r>
    <r>
      <rPr>
        <sz val="12"/>
        <rFont val="Times New Roman"/>
        <family val="1"/>
      </rPr>
      <t>-Zeļinska iela</t>
    </r>
  </si>
  <si>
    <r>
      <t>Jātnieku-</t>
    </r>
    <r>
      <rPr>
        <sz val="12"/>
        <rFont val="Times New Roman"/>
        <family val="1"/>
      </rPr>
      <t>Cialkovska iela</t>
    </r>
  </si>
  <si>
    <r>
      <t>Jātnieku</t>
    </r>
    <r>
      <rPr>
        <sz val="12"/>
        <rFont val="Times New Roman"/>
        <family val="1"/>
      </rPr>
      <t xml:space="preserve">-Cialkovska iela </t>
    </r>
  </si>
  <si>
    <r>
      <t>Jātnieku</t>
    </r>
    <r>
      <rPr>
        <sz val="12"/>
        <rFont val="Times New Roman"/>
        <family val="1"/>
      </rPr>
      <t>-Butļerova iela</t>
    </r>
  </si>
  <si>
    <r>
      <t>Jātnieku-</t>
    </r>
    <r>
      <rPr>
        <sz val="12"/>
        <rFont val="Times New Roman"/>
        <family val="1"/>
      </rPr>
      <t xml:space="preserve">Butļerova iela </t>
    </r>
  </si>
  <si>
    <r>
      <t>Ventspils-</t>
    </r>
    <r>
      <rPr>
        <sz val="12"/>
        <rFont val="Times New Roman"/>
        <family val="1"/>
      </rPr>
      <t>18.novembra iela</t>
    </r>
  </si>
  <si>
    <r>
      <t>Ventspils-</t>
    </r>
    <r>
      <rPr>
        <sz val="12"/>
        <rFont val="Times New Roman"/>
        <family val="1"/>
      </rPr>
      <t>Arodu iela</t>
    </r>
  </si>
  <si>
    <r>
      <t>Ventspils-</t>
    </r>
    <r>
      <rPr>
        <sz val="12"/>
        <rFont val="Times New Roman"/>
        <family val="1"/>
      </rPr>
      <t>Arodu</t>
    </r>
  </si>
  <si>
    <r>
      <t>Ventspils-</t>
    </r>
    <r>
      <rPr>
        <sz val="12"/>
        <rFont val="Times New Roman"/>
        <family val="1"/>
      </rPr>
      <t>Jātnieku</t>
    </r>
  </si>
  <si>
    <r>
      <t>Ventspils-</t>
    </r>
    <r>
      <rPr>
        <sz val="12"/>
        <rFont val="Times New Roman"/>
        <family val="1"/>
      </rPr>
      <t>Aglonas</t>
    </r>
  </si>
  <si>
    <r>
      <t>Aglonas-</t>
    </r>
    <r>
      <rPr>
        <sz val="12"/>
        <rFont val="Times New Roman"/>
        <family val="1"/>
      </rPr>
      <t>Ventspils</t>
    </r>
  </si>
  <si>
    <r>
      <t>A.Pumpura-</t>
    </r>
    <r>
      <rPr>
        <sz val="12"/>
        <rFont val="Times New Roman"/>
        <family val="1"/>
      </rPr>
      <t>Ziemeļu iela</t>
    </r>
  </si>
  <si>
    <r>
      <t>Jāņa-M.Viļņas</t>
    </r>
    <r>
      <rPr>
        <sz val="12"/>
        <rFont val="Times New Roman"/>
        <family val="1"/>
      </rPr>
      <t xml:space="preserve"> iela</t>
    </r>
  </si>
  <si>
    <r>
      <t>18.novembra</t>
    </r>
    <r>
      <rPr>
        <sz val="12"/>
        <rFont val="Times New Roman"/>
        <family val="1"/>
      </rPr>
      <t>-Valkas</t>
    </r>
  </si>
  <si>
    <r>
      <t>18.novembra</t>
    </r>
    <r>
      <rPr>
        <sz val="12"/>
        <rFont val="Times New Roman"/>
        <family val="1"/>
      </rPr>
      <t>-Klusā iela</t>
    </r>
  </si>
  <si>
    <r>
      <t>18.novembra</t>
    </r>
    <r>
      <rPr>
        <sz val="12"/>
        <rFont val="Times New Roman"/>
        <family val="1"/>
      </rPr>
      <t>-IV-līnija iela</t>
    </r>
  </si>
  <si>
    <r>
      <t>18.novembra</t>
    </r>
    <r>
      <rPr>
        <sz val="12"/>
        <rFont val="Times New Roman"/>
        <family val="1"/>
      </rPr>
      <t xml:space="preserve"> iela –komunālie kapi</t>
    </r>
  </si>
  <si>
    <r>
      <t>18.novembra</t>
    </r>
    <r>
      <rPr>
        <sz val="12"/>
        <rFont val="Times New Roman"/>
        <family val="1"/>
      </rPr>
      <t>-komunālie kapi</t>
    </r>
  </si>
  <si>
    <r>
      <t>18.novembra</t>
    </r>
    <r>
      <rPr>
        <sz val="12"/>
        <rFont val="Times New Roman"/>
        <family val="1"/>
      </rPr>
      <t>-Vasarnīcu</t>
    </r>
  </si>
  <si>
    <r>
      <t>Vasarnīcu</t>
    </r>
    <r>
      <rPr>
        <sz val="12"/>
        <rFont val="Times New Roman"/>
        <family val="1"/>
      </rPr>
      <t>-18.Novembra iela</t>
    </r>
  </si>
  <si>
    <r>
      <t>Vasarnīcu</t>
    </r>
    <r>
      <rPr>
        <sz val="12"/>
        <rFont val="Times New Roman"/>
        <family val="1"/>
      </rPr>
      <t xml:space="preserve"> iela-Estrāde </t>
    </r>
  </si>
  <si>
    <r>
      <t xml:space="preserve">Vasarnīcu </t>
    </r>
    <r>
      <rPr>
        <sz val="12"/>
        <rFont val="Times New Roman"/>
        <family val="1"/>
      </rPr>
      <t xml:space="preserve">iela-Estrāde </t>
    </r>
  </si>
  <si>
    <r>
      <t>Vasarnīcu</t>
    </r>
    <r>
      <rPr>
        <sz val="12"/>
        <rFont val="Times New Roman"/>
        <family val="1"/>
      </rPr>
      <t xml:space="preserve"> iela-</t>
    </r>
  </si>
  <si>
    <r>
      <t>Vasarnīcu</t>
    </r>
    <r>
      <rPr>
        <sz val="12"/>
        <rFont val="Times New Roman"/>
        <family val="1"/>
      </rPr>
      <t xml:space="preserve"> iela-Stropu ezers</t>
    </r>
  </si>
  <si>
    <r>
      <t>Dzintaru</t>
    </r>
    <r>
      <rPr>
        <sz val="12"/>
        <rFont val="Times New Roman"/>
        <family val="1"/>
      </rPr>
      <t xml:space="preserve"> iela-Stropi </t>
    </r>
  </si>
  <si>
    <r>
      <t>Dzintaru</t>
    </r>
    <r>
      <rPr>
        <sz val="12"/>
        <rFont val="Times New Roman"/>
        <family val="1"/>
      </rPr>
      <t xml:space="preserve"> iela-Stropi</t>
    </r>
  </si>
  <si>
    <t xml:space="preserve"> Alejas - Krāslavas </t>
  </si>
  <si>
    <t>Kandavas - m 96 A</t>
  </si>
  <si>
    <t>A.Pumpura  - Kauņas</t>
  </si>
  <si>
    <t xml:space="preserve"> Cialkovska - Mežs</t>
  </si>
  <si>
    <t xml:space="preserve"> Jātnieku -  Mežs</t>
  </si>
  <si>
    <t xml:space="preserve"> tramvaja pieturas maršruta Nr.2 gala punkta - J.Forštadtes  gaisa tiltam</t>
  </si>
  <si>
    <t>Vidus-Bruģu</t>
  </si>
  <si>
    <t>18.novebra-Februāra</t>
  </si>
  <si>
    <t>Februāra - Nometņu</t>
  </si>
  <si>
    <t>Nometņu-Vidus</t>
  </si>
  <si>
    <t>Vidus - Fabrikas</t>
  </si>
  <si>
    <t>Augsta - Kūdras</t>
  </si>
  <si>
    <t>Centrālā - Jaunā</t>
  </si>
  <si>
    <t>LAUSKA IELA</t>
  </si>
  <si>
    <t>Avotu - Nereta</t>
  </si>
  <si>
    <t>Lauska</t>
  </si>
  <si>
    <t>ATMATAS IELA</t>
  </si>
  <si>
    <t>Valkas - Lauskas</t>
  </si>
  <si>
    <t>Atmatas</t>
  </si>
  <si>
    <t>18. novembra (pie mājai 197 A)</t>
  </si>
  <si>
    <t>Vienības - Muzejas</t>
  </si>
  <si>
    <t>Oškalna - Aptiekas</t>
  </si>
  <si>
    <t>Arendoles- Minskas (Ormaņu)</t>
  </si>
  <si>
    <t>Aveņu Nr.21</t>
  </si>
  <si>
    <t>Cialkovska - Vainodes</t>
  </si>
  <si>
    <r>
      <t xml:space="preserve">Ceļš Nr.1 </t>
    </r>
    <r>
      <rPr>
        <i/>
        <sz val="11"/>
        <rFont val="Times New Roman"/>
        <family val="1"/>
      </rPr>
      <t>(SIA "Nexix Fibers")</t>
    </r>
  </si>
  <si>
    <t>no Loģistikas</t>
  </si>
  <si>
    <r>
      <t xml:space="preserve">Ceļš Nr.2 </t>
    </r>
    <r>
      <rPr>
        <i/>
        <sz val="11"/>
        <rFont val="Times New Roman"/>
        <family val="1"/>
      </rPr>
      <t>(SIA "Belmast")</t>
    </r>
  </si>
  <si>
    <t>no Nr.21 h līdz Nr. 21 n</t>
  </si>
  <si>
    <r>
      <t xml:space="preserve">Ceļš Nr.3 </t>
    </r>
    <r>
      <rPr>
        <i/>
        <sz val="11"/>
        <rFont val="Times New Roman"/>
        <family val="1"/>
      </rPr>
      <t>(SIA "SPK")</t>
    </r>
  </si>
  <si>
    <t>uz Mendeļejeva ielu</t>
  </si>
  <si>
    <r>
      <t xml:space="preserve">Ceļš Nr.4 </t>
    </r>
    <r>
      <rPr>
        <i/>
        <sz val="12"/>
        <rFont val="Times New Roman"/>
        <family val="1"/>
      </rPr>
      <t>(SIA "Axon Cable")</t>
    </r>
  </si>
  <si>
    <t>VIŠĶU iela 21 (Ziemeļu Rūpmiecīska zona)</t>
  </si>
  <si>
    <t xml:space="preserve">Višķu 21 </t>
  </si>
  <si>
    <t>Ziemeļu Rūpnieciska zona</t>
  </si>
  <si>
    <t>Ziemeļu Rūpniecības Zona</t>
  </si>
  <si>
    <r>
      <t>18. novembra</t>
    </r>
    <r>
      <rPr>
        <sz val="12"/>
        <rFont val="Times New Roman"/>
        <family val="1"/>
      </rPr>
      <t>-Komunālie kapi</t>
    </r>
  </si>
  <si>
    <r>
      <t>18. novembra</t>
    </r>
    <r>
      <rPr>
        <sz val="12"/>
        <rFont val="Times New Roman"/>
        <family val="1"/>
      </rPr>
      <t>-Katoļu kapi</t>
    </r>
  </si>
  <si>
    <t>Daugavmalā (pretī futbola laumums)</t>
  </si>
  <si>
    <t>Darba nosaukums</t>
  </si>
  <si>
    <t>Periodiskums</t>
  </si>
  <si>
    <t>Dienas</t>
  </si>
  <si>
    <t>Mērvienība</t>
  </si>
  <si>
    <t>Mērvienības cena</t>
  </si>
  <si>
    <t>Darbu vērtība</t>
  </si>
  <si>
    <t>Ziema</t>
  </si>
  <si>
    <t>Vasara</t>
  </si>
  <si>
    <t>r/n</t>
  </si>
  <si>
    <r>
      <t>m</t>
    </r>
    <r>
      <rPr>
        <vertAlign val="superscript"/>
        <sz val="8"/>
        <rFont val="Times New Roman"/>
        <family val="1"/>
      </rPr>
      <t>2</t>
    </r>
  </si>
  <si>
    <t>r/sez</t>
  </si>
  <si>
    <t>m</t>
  </si>
  <si>
    <r>
      <t>m</t>
    </r>
    <r>
      <rPr>
        <vertAlign val="superscript"/>
        <sz val="8"/>
        <rFont val="Times New Roman"/>
        <family val="1"/>
      </rPr>
      <t>3</t>
    </r>
  </si>
  <si>
    <t>r/m</t>
  </si>
  <si>
    <t>4/3</t>
  </si>
  <si>
    <t>Autobusu pieturu uzkopšana</t>
  </si>
  <si>
    <t>Tramvaju pieturu uzkopšana</t>
  </si>
  <si>
    <t>Ietvju un parka celiņu pilna uzkopšana</t>
  </si>
  <si>
    <t>Kāpņu un tilta celiņu uzkopšana</t>
  </si>
  <si>
    <t>Autostāvvietu kopšana</t>
  </si>
  <si>
    <t>2/1</t>
  </si>
  <si>
    <t>Velo/slēpošanas trases uzkopšana</t>
  </si>
  <si>
    <t>1/3</t>
  </si>
  <si>
    <t>Ceļu nokaisīšana ar sāli (I)</t>
  </si>
  <si>
    <t>Ceļu nokaisīšana ar sāli (II)</t>
  </si>
  <si>
    <t xml:space="preserve"> r/sez</t>
  </si>
  <si>
    <t>Ceļu nokaisīšana ar sāls-smilts mais.(I)</t>
  </si>
  <si>
    <t>Ceļu nokaisīšana ar sāls-smilts mais.(II)</t>
  </si>
  <si>
    <t>Ceļu šķūrēšana (I)</t>
  </si>
  <si>
    <t>Ceļu šķūrēšana (II)</t>
  </si>
  <si>
    <r>
      <t>Grunts ceļu šķūrēšana (</t>
    </r>
    <r>
      <rPr>
        <b/>
        <i/>
        <sz val="8"/>
        <rFont val="Times New Roman"/>
        <family val="1"/>
      </rPr>
      <t>pēc pasūtījuma</t>
    </r>
    <r>
      <rPr>
        <b/>
        <sz val="8"/>
        <rFont val="Times New Roman"/>
        <family val="1"/>
      </rPr>
      <t>)</t>
    </r>
  </si>
  <si>
    <r>
      <t>Sniega izvešana (</t>
    </r>
    <r>
      <rPr>
        <b/>
        <i/>
        <sz val="8"/>
        <rFont val="Times New Roman"/>
        <family val="1"/>
      </rPr>
      <t>pēc pasūtījuma</t>
    </r>
    <r>
      <rPr>
        <b/>
        <sz val="8"/>
        <rFont val="Times New Roman"/>
        <family val="1"/>
      </rPr>
      <t>)</t>
    </r>
  </si>
  <si>
    <t>130</t>
  </si>
  <si>
    <t>100</t>
  </si>
  <si>
    <t>30</t>
  </si>
  <si>
    <t>15</t>
  </si>
  <si>
    <t>50</t>
  </si>
  <si>
    <t>2</t>
  </si>
  <si>
    <t>Atpūtas vietu uzkopšana</t>
  </si>
  <si>
    <t>5</t>
  </si>
  <si>
    <t>Reņu slaucīšana (I)</t>
  </si>
  <si>
    <t>Reņu slaucīšana (II)</t>
  </si>
  <si>
    <t>Reņu slaucīšana (III)</t>
  </si>
  <si>
    <t>Ceļu slaucīšana</t>
  </si>
  <si>
    <t>Ceļu laistīšana</t>
  </si>
  <si>
    <t>reizes</t>
  </si>
  <si>
    <t>Zālienu uzkopšana (parkos, ielās)</t>
  </si>
  <si>
    <t>Bruģakmeņu klājuma uzkopšana</t>
  </si>
  <si>
    <t>Ceļu apmales un nogāzes uzkopšana Rīgas šosejā</t>
  </si>
  <si>
    <t>3</t>
  </si>
  <si>
    <t>1</t>
  </si>
  <si>
    <t>10</t>
  </si>
  <si>
    <t>Pašvaldības teritoriju uzkopšana (zāliens, ceļu apmales, nogāzes)</t>
  </si>
  <si>
    <t>Bruģa uzkopšana / ravēšana</t>
  </si>
  <si>
    <t>6</t>
  </si>
  <si>
    <t>Suņu pastaigas laukumu uzkopšana</t>
  </si>
  <si>
    <t>Solu mazgāšana</t>
  </si>
  <si>
    <t>4</t>
  </si>
  <si>
    <t>Rīgas ielas krūmu-koku apdobju apmaļu mazgāšana</t>
  </si>
  <si>
    <t>Rīgas ielas bruģa gaismas flīžu mazgāšana</t>
  </si>
  <si>
    <t>gab.</t>
  </si>
  <si>
    <t>Publisko pasākumu uzkopšana</t>
  </si>
  <si>
    <t>Darbu apjomi</t>
  </si>
  <si>
    <t>Tāme Daugavpils pilsētas ikdienas uzkopšanai no 2016. gada 1.februāra līdz 2016.gada 31.decembrim</t>
  </si>
  <si>
    <t>Tāme Daugavpils pilsētas ikdienas uzkopšanai no 2017. gada 1.janvāra līdz 2017.gada 31.decembrim</t>
  </si>
  <si>
    <t>Tāme Daugavpils pilsētas ikdienas uzkopšanai no 2018. gada 1.janvāra līdz 2018.gada 31.decembrim</t>
  </si>
  <si>
    <t>Daugavas 60 - Parka (ietve Sabuļu-Parka)</t>
  </si>
  <si>
    <t>Vasarnīcu - Durbes (dāļēji)</t>
  </si>
  <si>
    <t>VST Stropos (Logistikas un Vaiņodes ielā)</t>
  </si>
  <si>
    <t>Aktīvās atpūtas parks Esplanādē (Kandavas un Muzeja ielā) ar grunta gējeju taku</t>
  </si>
  <si>
    <t xml:space="preserve">DU - Muzejas          </t>
  </si>
  <si>
    <t>Kandavas - Daugavas</t>
  </si>
  <si>
    <t xml:space="preserve">Peldvietas </t>
  </si>
  <si>
    <t>Ruģeļu ūdenskratuve</t>
  </si>
  <si>
    <t>L.Stropu ezera peldvieta</t>
  </si>
  <si>
    <t>"Stropu Vilnis"</t>
  </si>
  <si>
    <t>Šūņu ezers (no Šūņu ielas)</t>
  </si>
  <si>
    <t>Esplanādes ūdenskratuve</t>
  </si>
  <si>
    <t>Daugavas upe</t>
  </si>
  <si>
    <t>Pludmales</t>
  </si>
  <si>
    <t>L.Stropu ezers (18.novembra iela 333A)</t>
  </si>
  <si>
    <t>Stropakas ezers</t>
  </si>
  <si>
    <t>Šūņu ezers (Cēsu iela) - 2 vietas</t>
  </si>
  <si>
    <t>Porohovkas ezers</t>
  </si>
  <si>
    <t>Ietve pie māja Nr.66 no Daugavpils ūdens žoga</t>
  </si>
  <si>
    <t>Patversmes - Jelgavas</t>
  </si>
  <si>
    <t>Nometņu (Patversme-Jelgavas -ziemā tikai!)</t>
  </si>
  <si>
    <r>
      <t xml:space="preserve">KRASTA IELA </t>
    </r>
    <r>
      <rPr>
        <sz val="12"/>
        <rFont val="Times New Roman"/>
        <family val="1"/>
      </rPr>
      <t>(kopā ar iebrauktuve pa Cēsu ielu 16 b, kad.nr.0500-034-0004)</t>
    </r>
  </si>
  <si>
    <t>Aveņu - Stabu/Stāvā (Aveņu 37)</t>
  </si>
  <si>
    <t>Pie bērnu darzām, pretī Aveņu 37</t>
  </si>
  <si>
    <t xml:space="preserve"> Sausā  iela (Ezeru-Stāvā)</t>
  </si>
  <si>
    <t xml:space="preserve"> Valkas -  parkam (Miera 141)</t>
  </si>
  <si>
    <t xml:space="preserve"> Smilšu   - Valmieras (māja nr.33)</t>
  </si>
  <si>
    <t xml:space="preserve">Jātnieku 75 </t>
  </si>
  <si>
    <t>Jātnieku 68</t>
  </si>
  <si>
    <t>pie 12-stāvu mājas</t>
  </si>
  <si>
    <t>ptretī mājai Atpūtas 43</t>
  </si>
  <si>
    <t>pie mājai Nr. 319 v</t>
  </si>
  <si>
    <t>pie mājām Nr. 1,3,5,13a,15 un 16,20,22,44</t>
  </si>
  <si>
    <t>pie mājai 18.nov 85/87</t>
  </si>
  <si>
    <t>18. novembra (pie mājai 190)</t>
  </si>
  <si>
    <t>Daugavas upe (Daugavas iela 114, Mežciems)</t>
  </si>
  <si>
    <t>18. novembra iela 190</t>
  </si>
  <si>
    <t>Bauskas 6</t>
  </si>
  <si>
    <t>pie 5-stāvu mājas</t>
  </si>
  <si>
    <t>Nr.4, 6</t>
  </si>
  <si>
    <t xml:space="preserve">Nr. 10 -  Aveņu </t>
  </si>
  <si>
    <t>no Piekrastes un gar mājai Nr.1 ar iebrauktuvi</t>
  </si>
  <si>
    <t>Parbrauktuve māja Nr.195V lidz m.Nr.197 V (bērnu dārzs)</t>
  </si>
  <si>
    <t>Komunālā iela  (dabis)</t>
  </si>
  <si>
    <t>Vaļņu iela (Motoru - Daugavas)</t>
  </si>
  <si>
    <t>Zālens - Veselības iela</t>
  </si>
  <si>
    <t>Zāliens Gulbju iela</t>
  </si>
  <si>
    <t>Zāliens Daugavas iela pie DU (Esplanada)</t>
  </si>
  <si>
    <t>Daugavas iela (pie Vaļņu iela, ROTKO)</t>
  </si>
  <si>
    <t>Ķīmiķu rajonā pie Porohovkas ezera</t>
  </si>
  <si>
    <t>Jaunbūves rajonā pie Gubiščes ezera</t>
  </si>
  <si>
    <t>Daugavmalā Daugavas un Jaunciema ielu krustojuma rajonā (avotiņš)</t>
  </si>
  <si>
    <t>PVN (21%)</t>
  </si>
  <si>
    <r>
      <t xml:space="preserve">KOPĀ </t>
    </r>
    <r>
      <rPr>
        <b/>
        <i/>
        <sz val="10"/>
        <rFont val="Times New Roman"/>
        <family val="1"/>
      </rPr>
      <t>EUR</t>
    </r>
    <r>
      <rPr>
        <b/>
        <sz val="10"/>
        <rFont val="Times New Roman"/>
        <family val="1"/>
      </rPr>
      <t xml:space="preserve"> ar PVN</t>
    </r>
  </si>
  <si>
    <r>
      <t xml:space="preserve">Pilsētas ielu platību saraksts 
</t>
    </r>
    <r>
      <rPr>
        <b/>
        <sz val="12"/>
        <rFont val="Times New Roman"/>
        <family val="1"/>
      </rPr>
      <t>GAJOKS, ČEREPOVO, RUĢEĻI</t>
    </r>
  </si>
  <si>
    <t>Gajoks,  Čerepova, Ruģeļi</t>
  </si>
  <si>
    <r>
      <t xml:space="preserve">Pilsētas ielu platību saraksts 
</t>
    </r>
    <r>
      <rPr>
        <b/>
        <sz val="12"/>
        <rFont val="Times New Roman"/>
        <family val="1"/>
      </rPr>
      <t>STROPI, KRIŽI</t>
    </r>
  </si>
  <si>
    <t xml:space="preserve"> Stropi, Križi</t>
  </si>
  <si>
    <r>
      <t xml:space="preserve">Kauņas </t>
    </r>
    <r>
      <rPr>
        <i/>
        <sz val="12"/>
        <rFont val="Times New Roman"/>
        <family val="1"/>
      </rPr>
      <t xml:space="preserve">(Smilšu - Slāvu) </t>
    </r>
    <r>
      <rPr>
        <sz val="12"/>
        <rFont val="Times New Roman"/>
        <family val="1"/>
      </rPr>
      <t>dalīts</t>
    </r>
  </si>
  <si>
    <t>Tramvaju maršruts</t>
  </si>
  <si>
    <t>Piekrastes/Rezeknes iela</t>
  </si>
  <si>
    <t>Aizpilsētas parkā (Gubišče)</t>
  </si>
  <si>
    <t>Daugavas iela (Centrā)</t>
  </si>
  <si>
    <t>Uzkopšana svētdienā</t>
  </si>
  <si>
    <t>Peldvietu uzkopšana (no 15.05. līdz 15.09.)</t>
  </si>
  <si>
    <t>Pludmaļu uzkopšana (no 01.06. līdz 31.08.)</t>
  </si>
  <si>
    <t>Stropos (Velo/slēpošanas trase)</t>
  </si>
  <si>
    <t>Bezgalīgu - Dienvidu</t>
  </si>
  <si>
    <t>CIETOKSNIS, POGUĻANKA</t>
  </si>
  <si>
    <t>Žagaru</t>
  </si>
  <si>
    <t>Zvīņu</t>
  </si>
  <si>
    <t>Zvaigšņu</t>
  </si>
  <si>
    <t>Zirņu</t>
  </si>
  <si>
    <t>Zīļu</t>
  </si>
  <si>
    <t>Ziedu</t>
  </si>
  <si>
    <t>Zemnieku</t>
  </si>
  <si>
    <t>Zemgales</t>
  </si>
  <si>
    <t>Zaru</t>
  </si>
  <si>
    <t>Zaļumu</t>
  </si>
  <si>
    <t>Zaļā</t>
  </si>
  <si>
    <t>Zaķu</t>
  </si>
  <si>
    <t>Vizboļu</t>
  </si>
  <si>
    <t>Vītolu</t>
  </si>
  <si>
    <t>Vitebskas</t>
  </si>
  <si>
    <t>Vilku</t>
  </si>
  <si>
    <t>Vēju</t>
  </si>
  <si>
    <t>Veidenbauma</t>
  </si>
  <si>
    <t>Vecpils</t>
  </si>
  <si>
    <t>Vāveru</t>
  </si>
  <si>
    <t>Vārpu</t>
  </si>
  <si>
    <t>Vālodzes</t>
  </si>
  <si>
    <t>Vakaru</t>
  </si>
  <si>
    <t>Vaboļu</t>
  </si>
  <si>
    <t>Užvaldes</t>
  </si>
  <si>
    <t>Uzvaras</t>
  </si>
  <si>
    <t>Ūdru</t>
  </si>
  <si>
    <t>Ūdens</t>
  </si>
  <si>
    <t>Tvaikoņu</t>
  </si>
  <si>
    <t>Tūristu</t>
  </si>
  <si>
    <t>Turaidas</t>
  </si>
  <si>
    <t>Transporta</t>
  </si>
  <si>
    <t>Tirzas</t>
  </si>
  <si>
    <t>Tīrumu</t>
  </si>
  <si>
    <t>Tērvetes</t>
  </si>
  <si>
    <t>Tauriņu</t>
  </si>
  <si>
    <t>Tartakas</t>
  </si>
  <si>
    <t>Tālavas</t>
  </si>
  <si>
    <t>Tabores</t>
  </si>
  <si>
    <t>Sventes</t>
  </si>
  <si>
    <t>Stūra</t>
  </si>
  <si>
    <t>Stropu</t>
  </si>
  <si>
    <t>Strazdu</t>
  </si>
  <si>
    <t>Stellas</t>
  </si>
  <si>
    <t>Staru</t>
  </si>
  <si>
    <t>Stārķu</t>
  </si>
  <si>
    <t>Stanislavska</t>
  </si>
  <si>
    <t>Staburaga</t>
  </si>
  <si>
    <t>Smilgu</t>
  </si>
  <si>
    <t>Sloku</t>
  </si>
  <si>
    <t>Sliežu</t>
  </si>
  <si>
    <t>Skuju</t>
  </si>
  <si>
    <t>Skostu</t>
  </si>
  <si>
    <t>Skolas</t>
  </si>
  <si>
    <t>Skaistas</t>
  </si>
  <si>
    <t>Skaidu</t>
  </si>
  <si>
    <t>Silu</t>
  </si>
  <si>
    <t>Siguldas</t>
  </si>
  <si>
    <t>Sēņu</t>
  </si>
  <si>
    <t>Sauleskalna</t>
  </si>
  <si>
    <t>Rubeņu</t>
  </si>
  <si>
    <t>Rožu</t>
  </si>
  <si>
    <t>Robežu</t>
  </si>
  <si>
    <t>Rītu</t>
  </si>
  <si>
    <t>Riņķa</t>
  </si>
  <si>
    <t>Riekstu</t>
  </si>
  <si>
    <t>Raunas</t>
  </si>
  <si>
    <t>Rasas</t>
  </si>
  <si>
    <t>Randenes</t>
  </si>
  <si>
    <t>A.Puškina</t>
  </si>
  <si>
    <t>Purvu</t>
  </si>
  <si>
    <t>Pureņu</t>
  </si>
  <si>
    <t>Pūpoļu</t>
  </si>
  <si>
    <t>A.Pumpura</t>
  </si>
  <si>
    <t>Pūces</t>
  </si>
  <si>
    <t>Priežu</t>
  </si>
  <si>
    <t>Priedaines</t>
  </si>
  <si>
    <t>Preiļu</t>
  </si>
  <si>
    <t>Poligona</t>
  </si>
  <si>
    <t>Plavu</t>
  </si>
  <si>
    <t>Plūdu</t>
  </si>
  <si>
    <t>Plotišku</t>
  </si>
  <si>
    <t>Plāteru</t>
  </si>
  <si>
    <t>Pīlādžu</t>
  </si>
  <si>
    <t>Pieneņu</t>
  </si>
  <si>
    <t>Pērses</t>
  </si>
  <si>
    <t>Pērļu</t>
  </si>
  <si>
    <t>Peldu</t>
  </si>
  <si>
    <t>1.Maija</t>
  </si>
  <si>
    <t>Paegļu</t>
  </si>
  <si>
    <t>2.Preču</t>
  </si>
  <si>
    <t>Ozolu</t>
  </si>
  <si>
    <t>Ošu</t>
  </si>
  <si>
    <t>Ostrovska</t>
  </si>
  <si>
    <t>Omskas</t>
  </si>
  <si>
    <t>Odesas</t>
  </si>
  <si>
    <t>Noras</t>
  </si>
  <si>
    <t>Niedru</t>
  </si>
  <si>
    <t>Niderkunes</t>
  </si>
  <si>
    <t>Nīcgales</t>
  </si>
  <si>
    <t>Neretas</t>
  </si>
  <si>
    <t>Neļķu</t>
  </si>
  <si>
    <t>Naujenes</t>
  </si>
  <si>
    <t>Nāru</t>
  </si>
  <si>
    <t>Muižas</t>
  </si>
  <si>
    <t>Mēža</t>
  </si>
  <si>
    <t>Mēness</t>
  </si>
  <si>
    <t>Medus</t>
  </si>
  <si>
    <t>Meduma</t>
  </si>
  <si>
    <t>Medņu</t>
  </si>
  <si>
    <t>Mazā Viršu</t>
  </si>
  <si>
    <t>Mazā Rasas</t>
  </si>
  <si>
    <t>Mazā Ormaņu</t>
  </si>
  <si>
    <t>Mazā Medus</t>
  </si>
  <si>
    <t>Mazā Ezeru</t>
  </si>
  <si>
    <t>Mazā Dambja</t>
  </si>
  <si>
    <t>Martas</t>
  </si>
  <si>
    <t>Maizes</t>
  </si>
  <si>
    <t>Magoņu</t>
  </si>
  <si>
    <t>Madaru</t>
  </si>
  <si>
    <t>Mazā Dārza</t>
  </si>
  <si>
    <t>4.līnija</t>
  </si>
  <si>
    <t>3.līnija</t>
  </si>
  <si>
    <t>2.līnija</t>
  </si>
  <si>
    <t>1.līnija</t>
  </si>
  <si>
    <t>Ļermontova</t>
  </si>
  <si>
    <t>Ludzas</t>
  </si>
  <si>
    <t>Lubānas</t>
  </si>
  <si>
    <t>Lomonosova</t>
  </si>
  <si>
    <t>Linu</t>
  </si>
  <si>
    <t>Liliju</t>
  </si>
  <si>
    <t>Līksnas</t>
  </si>
  <si>
    <t>Līkā</t>
  </si>
  <si>
    <t>Ligates</t>
  </si>
  <si>
    <t>Liepziedu</t>
  </si>
  <si>
    <t>Liepu</t>
  </si>
  <si>
    <t>Liepājas šķērsiela</t>
  </si>
  <si>
    <t>Lejas</t>
  </si>
  <si>
    <t>Lazdu</t>
  </si>
  <si>
    <t>Laumu</t>
  </si>
  <si>
    <t>Lauku</t>
  </si>
  <si>
    <t>Lauceses</t>
  </si>
  <si>
    <t>Lapu</t>
  </si>
  <si>
    <t>Lakstīgalu</t>
  </si>
  <si>
    <t>Laivu</t>
  </si>
  <si>
    <t>Laimas</t>
  </si>
  <si>
    <t>Lāču</t>
  </si>
  <si>
    <t>Lielā Dārza</t>
  </si>
  <si>
    <t>Kurpnieku</t>
  </si>
  <si>
    <t>Kūrorta</t>
  </si>
  <si>
    <t>Kungu</t>
  </si>
  <si>
    <t>Kriņicas</t>
  </si>
  <si>
    <t>Kooperācijas</t>
  </si>
  <si>
    <t>Kokneses</t>
  </si>
  <si>
    <t>Kastaņu</t>
  </si>
  <si>
    <t>Kājnieku</t>
  </si>
  <si>
    <t>Kaunas</t>
  </si>
  <si>
    <t>Kalupes</t>
  </si>
  <si>
    <t>Kaplavas</t>
  </si>
  <si>
    <t>Kalpaka</t>
  </si>
  <si>
    <t>Kalnu</t>
  </si>
  <si>
    <t>Kalmju</t>
  </si>
  <si>
    <t>Kaļķu</t>
  </si>
  <si>
    <t>Kaiju</t>
  </si>
  <si>
    <t>Jersikas</t>
  </si>
  <si>
    <t>Jaunciema</t>
  </si>
  <si>
    <t>Īsa</t>
  </si>
  <si>
    <t>Irbenāju</t>
  </si>
  <si>
    <t>Irbju</t>
  </si>
  <si>
    <t>Grīvas</t>
  </si>
  <si>
    <t>Akadēmiķa Graftio</t>
  </si>
  <si>
    <t>Graudu</t>
  </si>
  <si>
    <t>Gāršas</t>
  </si>
  <si>
    <t>Gaujas</t>
  </si>
  <si>
    <t>Gāra</t>
  </si>
  <si>
    <t>Ganību</t>
  </si>
  <si>
    <t>Ēnu</t>
  </si>
  <si>
    <t>Elernes</t>
  </si>
  <si>
    <t>Egļu</t>
  </si>
  <si>
    <t>Dzērvju</t>
  </si>
  <si>
    <t>Dzeguzes</t>
  </si>
  <si>
    <t>Dūmu</t>
  </si>
  <si>
    <t>Durbes</t>
  </si>
  <si>
    <t>Dundagas</t>
  </si>
  <si>
    <t>Druvu</t>
  </si>
  <si>
    <t>Drujas</t>
  </si>
  <si>
    <t>Dravnieku</t>
  </si>
  <si>
    <t>Dienvidu</t>
  </si>
  <si>
    <t>Demenes</t>
  </si>
  <si>
    <t>Darba</t>
  </si>
  <si>
    <t>Mazā Čiekuru</t>
  </si>
  <si>
    <t>Čehova</t>
  </si>
  <si>
    <t>Cēsu</t>
  </si>
  <si>
    <t>Cīruļu</t>
  </si>
  <si>
    <t>Ciņu</t>
  </si>
  <si>
    <t>Ciema</t>
  </si>
  <si>
    <t>Ceru</t>
  </si>
  <si>
    <t>Ciedru</t>
  </si>
  <si>
    <t>Ceļinieku</t>
  </si>
  <si>
    <t>Caunu</t>
  </si>
  <si>
    <t>Bumbieru</t>
  </si>
  <si>
    <t>Burtnieku</t>
  </si>
  <si>
    <t>Brūkleņu</t>
  </si>
  <si>
    <t>Bruģu</t>
  </si>
  <si>
    <t>Briežu</t>
  </si>
  <si>
    <t>Braslavas</t>
  </si>
  <si>
    <t>Blāzmas</t>
  </si>
  <si>
    <t>Blaumaņa</t>
  </si>
  <si>
    <t>Bišu</t>
  </si>
  <si>
    <t xml:space="preserve">Birķineļu </t>
  </si>
  <si>
    <t>Bērzu</t>
  </si>
  <si>
    <t>Baldones</t>
  </si>
  <si>
    <t>Azovas</t>
  </si>
  <si>
    <t>Avotu</t>
  </si>
  <si>
    <t>Austrumu</t>
  </si>
  <si>
    <t>Ausekļa</t>
  </si>
  <si>
    <t>Augustā</t>
  </si>
  <si>
    <t>Auces</t>
  </si>
  <si>
    <t>Atpūtas</t>
  </si>
  <si>
    <t>Asaru</t>
  </si>
  <si>
    <t>Artilērijas</t>
  </si>
  <si>
    <t>Arāju</t>
  </si>
  <si>
    <t>Apšu</t>
  </si>
  <si>
    <t>Aptiekas</t>
  </si>
  <si>
    <t>Apiņu</t>
  </si>
  <si>
    <t>Antonijas</t>
  </si>
  <si>
    <t>Annas</t>
  </si>
  <si>
    <t>Amatnieku</t>
  </si>
  <si>
    <t>Alūksnes</t>
  </si>
  <si>
    <t>Alkšņu</t>
  </si>
  <si>
    <t>Aldaru</t>
  </si>
  <si>
    <t>Alberta</t>
  </si>
  <si>
    <t>Akāciju</t>
  </si>
  <si>
    <t>Aiviekstes</t>
  </si>
  <si>
    <t>Aizputes</t>
  </si>
  <si>
    <t>Ābolu</t>
  </si>
  <si>
    <t>Abavas</t>
  </si>
  <si>
    <t>Platība, m²</t>
  </si>
  <si>
    <t>Garums, m</t>
  </si>
  <si>
    <t>Bezgalīgu</t>
  </si>
  <si>
    <t>Šķūrešanas platīb, m²</t>
  </si>
  <si>
    <t>A</t>
  </si>
  <si>
    <t>A1</t>
  </si>
  <si>
    <r>
      <t xml:space="preserve">Uzturēšanas klases </t>
    </r>
    <r>
      <rPr>
        <b/>
        <sz val="8"/>
        <rFont val="Times New Roman"/>
        <family val="1"/>
      </rPr>
      <t>(sakaņā ar saistošiem noteikumiem Nr.8, 11.06.15.)</t>
    </r>
  </si>
  <si>
    <t>B</t>
  </si>
  <si>
    <t>Veselības</t>
  </si>
  <si>
    <t>C</t>
  </si>
  <si>
    <t>D</t>
  </si>
  <si>
    <t>ImperatorA</t>
  </si>
  <si>
    <t xml:space="preserve">18.NOV - </t>
  </si>
  <si>
    <t>VESLĪBAS IELA</t>
  </si>
  <si>
    <t>18.novembra - Daugavas(+pandus)</t>
  </si>
  <si>
    <t xml:space="preserve"> Jelgavas - Dunduru</t>
  </si>
  <si>
    <t>Autobusu pieturas saraksts (1.1.;2.1.)</t>
  </si>
  <si>
    <t>Tramvaju pieturas saraksts (1.2.;2.1.)</t>
  </si>
  <si>
    <r>
      <rPr>
        <b/>
        <u val="single"/>
        <sz val="14"/>
        <rFont val="Times New Roman"/>
        <family val="1"/>
      </rPr>
      <t>Pilsētas ielu platību saraksts</t>
    </r>
    <r>
      <rPr>
        <sz val="12"/>
        <rFont val="Times New Roman"/>
        <family val="1"/>
      </rPr>
      <t xml:space="preserve"> (1.3; 2.3.; 2.4.; 2.9-2.11.; 2.14)
</t>
    </r>
    <r>
      <rPr>
        <b/>
        <sz val="12"/>
        <rFont val="Times New Roman"/>
        <family val="1"/>
      </rPr>
      <t>18.NOVEMBRA IELA</t>
    </r>
  </si>
  <si>
    <t>Kāpņu un tiltu saraksts (1.4.; 2.5.)</t>
  </si>
  <si>
    <t>Autostāvvietu saraksts (1.5.; 2.6.)</t>
  </si>
  <si>
    <t xml:space="preserve">Velo/slēpošanas trases (VST) uzkopšanas saraksts (1.6.; 2.7.) </t>
  </si>
  <si>
    <t>Peldvietu un pludmaļu uzkopšanas saraksts (2.19.; 2.20.)</t>
  </si>
  <si>
    <t>Suņu pastaigas laukumu saraksts (2.21.)</t>
  </si>
  <si>
    <t>Uzkopjamas ceļu saraksts (1.7.-1.12.; 2.12.; 2.13.)</t>
  </si>
  <si>
    <t>Grunts ceļu šķūrešanas saraksts (1.13.)</t>
  </si>
  <si>
    <t xml:space="preserve">Mehanizēti apkopjamo reņu platības saraksts (2.9.; 2.10.; 2.11)    </t>
  </si>
  <si>
    <t>Bruģakmeņu klājuma uzkopšanas saraksts (2.15.)</t>
  </si>
  <si>
    <t>Bruģa uzkopšana/ravēšana saraksts (2.18.)</t>
  </si>
  <si>
    <t>Apkopjamo pilsētas apmaļu un nogāžu saraksts (2.17.)</t>
  </si>
  <si>
    <r>
      <t>Uzturēšanas klases</t>
    </r>
    <r>
      <rPr>
        <b/>
        <sz val="8"/>
        <rFont val="Times New Roman"/>
        <family val="1"/>
      </rPr>
      <t xml:space="preserve"> (sakaņā ar saistošiem noteikumiem Nr.8, 11.06.15.)</t>
    </r>
  </si>
  <si>
    <t>Primārā (I)</t>
  </si>
  <si>
    <t>Sekundārā (II)</t>
  </si>
  <si>
    <t>Senlejas (Strautu - Nometņu) - ziemā tikai!</t>
  </si>
  <si>
    <t>Strautu (Senlejas - Apšu) - Ziemā tikai</t>
  </si>
  <si>
    <t>Pasākums</t>
  </si>
  <si>
    <t>Paredzamais datums/ mēnesis</t>
  </si>
  <si>
    <t>Pasākuma vieta</t>
  </si>
  <si>
    <t>Pasākuma ilgums</t>
  </si>
  <si>
    <t>Plānoto apmeklētāju skaits</t>
  </si>
  <si>
    <t>Pasākuma organizators</t>
  </si>
  <si>
    <t>Masļeņica</t>
  </si>
  <si>
    <t>12:00 – 16:00</t>
  </si>
  <si>
    <r>
      <t xml:space="preserve">Komunistiskā genocīda upuru piemiņas dienai veltīts Atceres brīdis pie piemiņas akmens „Nevainīgajiem sarkanā terora upuriem” </t>
    </r>
    <r>
      <rPr>
        <i/>
        <sz val="11"/>
        <rFont val="Times New Roman"/>
        <family val="1"/>
      </rPr>
      <t>(org. Daugavpils Novadpētniecības un mākslas muzejs)</t>
    </r>
  </si>
  <si>
    <t>Andreja Pumpura skvērs</t>
  </si>
  <si>
    <t>11:00 – 13:00</t>
  </si>
  <si>
    <t>Otrās Lieldienas Vienības laukumā</t>
  </si>
  <si>
    <t>11:00 – 16:00</t>
  </si>
  <si>
    <t>Varšavas ielas svētki;</t>
  </si>
  <si>
    <t>LR neatkarības deklarācijas pasludināšanas dienas svinības</t>
  </si>
  <si>
    <t>Daugavpils</t>
  </si>
  <si>
    <t>14:00 – 18:00</t>
  </si>
  <si>
    <t>Daugavpils pilsētas svētki</t>
  </si>
  <si>
    <t>Mikrorajoni, Vienības laukums, Rīgas iela, Dubrovina parks, Cietoksnis</t>
  </si>
  <si>
    <t>Komunistiskā genocīda upuru piemiņas dienai veltīts Atceres brīdis pie piemiņas akmens „Nevainīgajiem sarkanā terora upuriem”  (org. Daugavpils Novadpētniecības un mākslas muzejs)</t>
  </si>
  <si>
    <r>
      <t xml:space="preserve">Ielīgošana Dubrovina parkā. Koncerts </t>
    </r>
    <r>
      <rPr>
        <i/>
        <sz val="11"/>
        <rFont val="Times New Roman"/>
        <family val="1"/>
      </rPr>
      <t>(org. Latviešu kultūras centrs)</t>
    </r>
  </si>
  <si>
    <t>Līgo svētki Stropos</t>
  </si>
  <si>
    <t>Stropu estrāde</t>
  </si>
  <si>
    <t>19:00 – 2:00</t>
  </si>
  <si>
    <t>Rīgas ielas svētki</t>
  </si>
  <si>
    <t>Rīgas iela, Vienības laukums</t>
  </si>
  <si>
    <t>11:00 – 22:00</t>
  </si>
  <si>
    <t>Lāčplēša dienai veltīti pasākumi</t>
  </si>
  <si>
    <t>Luterāņu kapi, piemiņas krusts Slobodkā, Vienības laukums</t>
  </si>
  <si>
    <t>11:00 – 19:00</t>
  </si>
  <si>
    <t>Latvijas Republikas proklamēšanas 97. gadadienai veltīti pasākumi</t>
  </si>
  <si>
    <t>20:00 – 22:00</t>
  </si>
  <si>
    <t>Pilsētas egles iedegšana</t>
  </si>
  <si>
    <t>17:00 – 20:00</t>
  </si>
  <si>
    <t>Otrie Ziemassvētki Vienības laukumā</t>
  </si>
  <si>
    <t>12:00 – 15:00</t>
  </si>
  <si>
    <t>Jaunā gada sagaidīšanas pasākumi</t>
  </si>
  <si>
    <t>23:00 – 2:00</t>
  </si>
  <si>
    <t>DMRMC</t>
  </si>
  <si>
    <t>11.00-19.00</t>
  </si>
  <si>
    <t>Daugavpils Marka Rotko mākslas centrs</t>
  </si>
  <si>
    <t>Muzeju nakts</t>
  </si>
  <si>
    <t>20.00-24.00</t>
  </si>
  <si>
    <t>Pasākums “Mākslas nakts”</t>
  </si>
  <si>
    <t>22.00-01.00</t>
  </si>
  <si>
    <t>Marka Rotko dzimšanas diena</t>
  </si>
  <si>
    <t>Slidotava cietokšņa dārzā</t>
  </si>
  <si>
    <t>Janvāris, februāris, decembris</t>
  </si>
  <si>
    <t>Cietokšņa dārzs</t>
  </si>
  <si>
    <t>Visu diennakti</t>
  </si>
  <si>
    <t>50 dienā</t>
  </si>
  <si>
    <t>Daugavpils cietokšņa kultūras un infor -mācijas centrs</t>
  </si>
  <si>
    <t>Starptautiskā tūrisma konference, 1.krasta lunetes atklāšana</t>
  </si>
  <si>
    <t>Daugavas 34, Nikolaja 3a un 5</t>
  </si>
  <si>
    <t>17.00-19.00</t>
  </si>
  <si>
    <t>Nikolaja iela 5</t>
  </si>
  <si>
    <t>19.00-01.00</t>
  </si>
  <si>
    <t>Bijušās Daugavpils Kara aviācijas inženieru Augstskolas absolventu vakars</t>
  </si>
  <si>
    <t>Cietokšņa dārzs, Nikolaja iela 5</t>
  </si>
  <si>
    <t>10.00-15.00</t>
  </si>
  <si>
    <t>Cietoksņa 1812.gada ugunskristības, Rekonstrukcijas klubu salidojums, demonstrējumi</t>
  </si>
  <si>
    <t>10.-12. jūlijs</t>
  </si>
  <si>
    <t>Daugavas 34, Nikolaja 5</t>
  </si>
  <si>
    <t>19.00 – 15.00</t>
  </si>
  <si>
    <t>14.-27. augusts</t>
  </si>
  <si>
    <t>Hospitāļa iela 6</t>
  </si>
  <si>
    <t>Starptautiskais ielu kultūras festivāls „Urbanstyle 2015” + Brīvprātīgo maratons</t>
  </si>
  <si>
    <t>Centrālais parks (+ līdz Cietoksnis)</t>
  </si>
  <si>
    <t>10.00-22.00</t>
  </si>
  <si>
    <t>Jaunatnes departaments</t>
  </si>
  <si>
    <t>Jauniešu festivāls „Artišoks 2015”</t>
  </si>
  <si>
    <t>Latvijas karavīru laikmetu griežos</t>
  </si>
  <si>
    <t>5. un 6. novembris</t>
  </si>
  <si>
    <t>8.00-22.00</t>
  </si>
  <si>
    <t>Fināla spēle “Jaunie Rīgas sargi: Atceries Lāčplēšus”</t>
  </si>
  <si>
    <t>Cietoksnis</t>
  </si>
  <si>
    <t>8.00-18.00</t>
  </si>
  <si>
    <t>Bērnu aizsardzības dienai veltīts pasākums “Daba un dvēsele”</t>
  </si>
  <si>
    <t>12.00 - 15.00</t>
  </si>
  <si>
    <t>400-600</t>
  </si>
  <si>
    <t>Bērnu un jauniešu centrs „Jaunība”</t>
  </si>
  <si>
    <t>1.septembra pasākums “Skola sauc!”</t>
  </si>
  <si>
    <t>400-800</t>
  </si>
  <si>
    <t>„Plašā Masļeņica”</t>
  </si>
  <si>
    <t>10.00-16.00</t>
  </si>
  <si>
    <t>Krievu kultūras centrs</t>
  </si>
  <si>
    <t>Pasākums veltīts pilsētas jubilejām</t>
  </si>
  <si>
    <t>Stadions pie Borisa un Gleba pareizticīgo katedrāles</t>
  </si>
  <si>
    <t>Nacisma sagrāves diena un otrā pasaules kara upuru piemiņas diena. Eiropas diena</t>
  </si>
  <si>
    <t>8.- 9.maija</t>
  </si>
  <si>
    <t>Daugavpili 71.gadadiena kopš atbrīvošanas no fašistiskajiem iebrucējiem</t>
  </si>
  <si>
    <t>27.jūlija</t>
  </si>
  <si>
    <t>Varšavas iela</t>
  </si>
  <si>
    <t>jūnijs</t>
  </si>
  <si>
    <t xml:space="preserve">Mākslas diena </t>
  </si>
  <si>
    <t>maijs</t>
  </si>
  <si>
    <t xml:space="preserve"> festivāls “Telpa Daugavpils”</t>
  </si>
  <si>
    <t>septembris</t>
  </si>
  <si>
    <t xml:space="preserve">Kultūras pārvalde </t>
  </si>
  <si>
    <t>Strūklaku tīrīšana</t>
  </si>
  <si>
    <t>pasākumi</t>
  </si>
  <si>
    <t>Ietvju un parka celiņu uzkopšana (atkritumu savākšana)</t>
  </si>
  <si>
    <t>Ietvju un parka celiņu  uzkopšana (atkritumu savākšana Centrā un Cietoksnī)</t>
  </si>
  <si>
    <t>Atkritumu konteineru uzstādīšanas un izvešanas nodrošināšana</t>
  </si>
  <si>
    <t>t</t>
  </si>
  <si>
    <t>Ielu saslauku  un lapuizvešanas nodrošināšana</t>
  </si>
  <si>
    <t xml:space="preserve">Daugavpils pilsētas masu pasākumu plāns </t>
  </si>
  <si>
    <t xml:space="preserve">Atpūtas vietu uzkopšanas saraksts (2.8.)  </t>
  </si>
  <si>
    <t>Atpūtas vietu nosaukums</t>
  </si>
  <si>
    <t>Viršu (Viršu 56, gaļas kombināts- tikai ziemā!)</t>
  </si>
  <si>
    <t>Autobusu pieturu uzkopšana (atkritumu savākšana)</t>
  </si>
  <si>
    <t>Tramvaju pieturu uzkopšana (atkritumu savākšana)</t>
  </si>
  <si>
    <t>3/4</t>
  </si>
  <si>
    <r>
      <t>m</t>
    </r>
    <r>
      <rPr>
        <vertAlign val="superscript"/>
        <sz val="8"/>
        <color indexed="10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</si>
</sst>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5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&quot;р.&quot;;\-#,##0&quot;р.&quot;"/>
    <numFmt numFmtId="171" formatCode="#,##0&quot;р.&quot;;[Red]\-#,##0&quot;р.&quot;"/>
    <numFmt numFmtId="172" formatCode="#,##0.00&quot;р.&quot;;\-#,##0.00&quot;р.&quot;"/>
    <numFmt numFmtId="173" formatCode="#,##0.00&quot;р.&quot;;[Red]\-#,##0.00&quot;р.&quot;"/>
    <numFmt numFmtId="174" formatCode="_-* #,##0&quot;р.&quot;_-;\-* #,##0&quot;р.&quot;_-;_-* &quot;-&quot;&quot;р.&quot;_-;_-@_-"/>
    <numFmt numFmtId="175" formatCode="_-* #,##0_р_._-;\-* #,##0_р_._-;_-* &quot;-&quot;_р_._-;_-@_-"/>
    <numFmt numFmtId="176" formatCode="_-* #,##0.00&quot;р.&quot;_-;\-* #,##0.00&quot;р.&quot;_-;_-* &quot;-&quot;??&quot;р.&quot;_-;_-@_-"/>
    <numFmt numFmtId="177" formatCode="_-* #,##0.00_р_._-;\-* #,##0.00_р_._-;_-* &quot;-&quot;??_р_.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_-[$Ls-426]\ * #,##0.00_-;\-[$Ls-426]\ * #,##0.00_-;_-[$Ls-426]\ * &quot;-&quot;??_-;_-@_-"/>
    <numFmt numFmtId="190" formatCode="[$Ls-426]\ #,##0.00"/>
    <numFmt numFmtId="191" formatCode="00000"/>
    <numFmt numFmtId="192" formatCode="m/d"/>
    <numFmt numFmtId="193" formatCode="d\-mmm"/>
    <numFmt numFmtId="194" formatCode="[$Ls-426]\ #,##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€-2]\ #,##0.00_);[Red]\([$€-2]\ #,##0.00\)"/>
    <numFmt numFmtId="200" formatCode="0.000"/>
    <numFmt numFmtId="201" formatCode="0.0"/>
    <numFmt numFmtId="202" formatCode="#,##0.0"/>
    <numFmt numFmtId="203" formatCode="&quot;Ls&quot;\ #,##0.00"/>
    <numFmt numFmtId="204" formatCode="[$-426]dddd\,\ yyyy&quot;. gada &quot;d\.\ mmmm"/>
    <numFmt numFmtId="205" formatCode="[$Ls-426]\ #,##0.000"/>
    <numFmt numFmtId="206" formatCode="&quot;Ls&quot;\ #,##0.000"/>
    <numFmt numFmtId="207" formatCode="#,##0.000"/>
    <numFmt numFmtId="208" formatCode="dd\.mm\.yyyy"/>
    <numFmt numFmtId="209" formatCode="_-* #,##0.000&quot;р.&quot;_-;\-* #,##0.000&quot;р.&quot;_-;_-* &quot;-&quot;??&quot;р.&quot;_-;_-@_-"/>
    <numFmt numFmtId="210" formatCode="[$€-426]\ #,##0.00"/>
    <numFmt numFmtId="211" formatCode="#,##0.00\ [$€-803]"/>
    <numFmt numFmtId="212" formatCode="[$€-2]\ #,##0.00"/>
  </numFmts>
  <fonts count="80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4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i/>
      <sz val="11"/>
      <name val="Times New Roman"/>
      <family val="1"/>
    </font>
    <font>
      <b/>
      <i/>
      <u val="single"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vertAlign val="superscript"/>
      <sz val="8"/>
      <name val="Times New Roman"/>
      <family val="1"/>
    </font>
    <font>
      <b/>
      <i/>
      <sz val="8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vertAlign val="superscript"/>
      <sz val="8"/>
      <color indexed="10"/>
      <name val="Times New Roman"/>
      <family val="1"/>
    </font>
    <font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rgb="FFFF0000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sz val="14"/>
      <color theme="1"/>
      <name val="Times New Roman"/>
      <family val="1"/>
    </font>
    <font>
      <b/>
      <i/>
      <sz val="11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11" fillId="14" borderId="0" applyNumberFormat="0" applyBorder="0" applyAlignment="0" applyProtection="0"/>
    <xf numFmtId="0" fontId="11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  <xf numFmtId="0" fontId="57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37" borderId="0" applyNumberFormat="0" applyBorder="0" applyAlignment="0" applyProtection="0"/>
    <xf numFmtId="0" fontId="23" fillId="3" borderId="0" applyNumberFormat="0" applyBorder="0" applyAlignment="0" applyProtection="0"/>
    <xf numFmtId="0" fontId="15" fillId="38" borderId="1" applyNumberFormat="0" applyAlignment="0" applyProtection="0"/>
    <xf numFmtId="0" fontId="20" fillId="3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0" fontId="25" fillId="0" borderId="6" applyNumberFormat="0" applyFill="0" applyAlignment="0" applyProtection="0"/>
    <xf numFmtId="0" fontId="22" fillId="40" borderId="0" applyNumberFormat="0" applyBorder="0" applyAlignment="0" applyProtection="0"/>
    <xf numFmtId="0" fontId="5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41" borderId="7" applyNumberFormat="0" applyFont="0" applyAlignment="0" applyProtection="0"/>
    <xf numFmtId="0" fontId="14" fillId="38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57" fillId="42" borderId="0" applyNumberFormat="0" applyBorder="0" applyAlignment="0" applyProtection="0"/>
    <xf numFmtId="0" fontId="57" fillId="43" borderId="0" applyNumberFormat="0" applyBorder="0" applyAlignment="0" applyProtection="0"/>
    <xf numFmtId="0" fontId="57" fillId="44" borderId="0" applyNumberFormat="0" applyBorder="0" applyAlignment="0" applyProtection="0"/>
    <xf numFmtId="0" fontId="57" fillId="45" borderId="0" applyNumberFormat="0" applyBorder="0" applyAlignment="0" applyProtection="0"/>
    <xf numFmtId="0" fontId="57" fillId="46" borderId="0" applyNumberFormat="0" applyBorder="0" applyAlignment="0" applyProtection="0"/>
    <xf numFmtId="0" fontId="57" fillId="47" borderId="0" applyNumberFormat="0" applyBorder="0" applyAlignment="0" applyProtection="0"/>
    <xf numFmtId="0" fontId="58" fillId="48" borderId="10" applyNumberFormat="0" applyAlignment="0" applyProtection="0"/>
    <xf numFmtId="0" fontId="59" fillId="49" borderId="11" applyNumberFormat="0" applyAlignment="0" applyProtection="0"/>
    <xf numFmtId="0" fontId="60" fillId="49" borderId="10" applyNumberFormat="0" applyAlignment="0" applyProtection="0"/>
    <xf numFmtId="0" fontId="61" fillId="0" borderId="12" applyNumberFormat="0" applyFill="0" applyAlignment="0" applyProtection="0"/>
    <xf numFmtId="0" fontId="62" fillId="0" borderId="13" applyNumberFormat="0" applyFill="0" applyAlignment="0" applyProtection="0"/>
    <xf numFmtId="0" fontId="63" fillId="0" borderId="1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15" applyNumberFormat="0" applyFill="0" applyAlignment="0" applyProtection="0"/>
    <xf numFmtId="0" fontId="65" fillId="50" borderId="16" applyNumberFormat="0" applyAlignment="0" applyProtection="0"/>
    <xf numFmtId="0" fontId="66" fillId="0" borderId="0" applyNumberFormat="0" applyFill="0" applyBorder="0" applyAlignment="0" applyProtection="0"/>
    <xf numFmtId="0" fontId="67" fillId="5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52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53" borderId="17" applyNumberFormat="0" applyFont="0" applyAlignment="0" applyProtection="0"/>
    <xf numFmtId="0" fontId="70" fillId="0" borderId="18" applyNumberFormat="0" applyFill="0" applyAlignment="0" applyProtection="0"/>
    <xf numFmtId="0" fontId="71" fillId="0" borderId="0" applyNumberFormat="0" applyFill="0" applyBorder="0" applyAlignment="0" applyProtection="0"/>
    <xf numFmtId="0" fontId="72" fillId="54" borderId="0" applyNumberFormat="0" applyBorder="0" applyAlignment="0" applyProtection="0"/>
  </cellStyleXfs>
  <cellXfs count="426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0" fillId="0" borderId="0" xfId="101">
      <alignment/>
      <protection/>
    </xf>
    <xf numFmtId="0" fontId="1" fillId="0" borderId="19" xfId="0" applyFont="1" applyBorder="1" applyAlignment="1">
      <alignment wrapText="1"/>
    </xf>
    <xf numFmtId="0" fontId="1" fillId="0" borderId="19" xfId="0" applyFont="1" applyBorder="1" applyAlignment="1">
      <alignment/>
    </xf>
    <xf numFmtId="0" fontId="1" fillId="40" borderId="19" xfId="0" applyFont="1" applyFill="1" applyBorder="1" applyAlignment="1">
      <alignment/>
    </xf>
    <xf numFmtId="0" fontId="10" fillId="40" borderId="19" xfId="101" applyFont="1" applyFill="1" applyBorder="1" applyAlignment="1">
      <alignment horizontal="center" vertical="center"/>
      <protection/>
    </xf>
    <xf numFmtId="0" fontId="1" fillId="0" borderId="0" xfId="101" applyFont="1">
      <alignment/>
      <protection/>
    </xf>
    <xf numFmtId="0" fontId="1" fillId="0" borderId="19" xfId="0" applyFont="1" applyBorder="1" applyAlignment="1">
      <alignment horizontal="center" vertical="center"/>
    </xf>
    <xf numFmtId="0" fontId="1" fillId="0" borderId="19" xfId="101" applyFont="1" applyBorder="1">
      <alignment/>
      <protection/>
    </xf>
    <xf numFmtId="0" fontId="10" fillId="0" borderId="19" xfId="101" applyFont="1" applyBorder="1" applyAlignment="1">
      <alignment horizontal="right"/>
      <protection/>
    </xf>
    <xf numFmtId="0" fontId="10" fillId="0" borderId="19" xfId="101" applyFont="1" applyBorder="1">
      <alignment/>
      <protection/>
    </xf>
    <xf numFmtId="0" fontId="1" fillId="0" borderId="19" xfId="101" applyFont="1" applyFill="1" applyBorder="1">
      <alignment/>
      <protection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9" xfId="0" applyFont="1" applyBorder="1" applyAlignment="1">
      <alignment vertical="top" wrapText="1"/>
    </xf>
    <xf numFmtId="0" fontId="8" fillId="0" borderId="0" xfId="0" applyFont="1" applyAlignment="1">
      <alignment/>
    </xf>
    <xf numFmtId="0" fontId="10" fillId="0" borderId="19" xfId="0" applyFont="1" applyBorder="1" applyAlignment="1">
      <alignment/>
    </xf>
    <xf numFmtId="0" fontId="5" fillId="0" borderId="0" xfId="0" applyFont="1" applyFill="1" applyBorder="1" applyAlignment="1">
      <alignment/>
    </xf>
    <xf numFmtId="3" fontId="1" fillId="0" borderId="19" xfId="0" applyNumberFormat="1" applyFont="1" applyFill="1" applyBorder="1" applyAlignment="1">
      <alignment/>
    </xf>
    <xf numFmtId="0" fontId="28" fillId="0" borderId="0" xfId="0" applyFont="1" applyBorder="1" applyAlignment="1">
      <alignment horizontal="left"/>
    </xf>
    <xf numFmtId="0" fontId="10" fillId="0" borderId="19" xfId="0" applyFont="1" applyBorder="1" applyAlignment="1">
      <alignment horizontal="right"/>
    </xf>
    <xf numFmtId="3" fontId="10" fillId="0" borderId="19" xfId="0" applyNumberFormat="1" applyFont="1" applyFill="1" applyBorder="1" applyAlignment="1">
      <alignment horizontal="center"/>
    </xf>
    <xf numFmtId="0" fontId="0" fillId="0" borderId="0" xfId="101" applyFont="1">
      <alignment/>
      <protection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 vertical="top"/>
    </xf>
    <xf numFmtId="0" fontId="10" fillId="0" borderId="19" xfId="0" applyFont="1" applyBorder="1" applyAlignment="1">
      <alignment horizontal="right" wrapText="1"/>
    </xf>
    <xf numFmtId="0" fontId="10" fillId="0" borderId="20" xfId="0" applyFont="1" applyBorder="1" applyAlignment="1">
      <alignment horizontal="right" wrapText="1"/>
    </xf>
    <xf numFmtId="0" fontId="10" fillId="0" borderId="21" xfId="0" applyFont="1" applyBorder="1" applyAlignment="1">
      <alignment horizontal="right" wrapText="1"/>
    </xf>
    <xf numFmtId="0" fontId="1" fillId="40" borderId="19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left" wrapText="1"/>
    </xf>
    <xf numFmtId="0" fontId="1" fillId="0" borderId="20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vertical="top" wrapText="1"/>
    </xf>
    <xf numFmtId="0" fontId="1" fillId="0" borderId="21" xfId="0" applyFont="1" applyBorder="1" applyAlignment="1">
      <alignment vertical="top" wrapText="1"/>
    </xf>
    <xf numFmtId="0" fontId="10" fillId="0" borderId="19" xfId="0" applyFont="1" applyBorder="1" applyAlignment="1">
      <alignment horizontal="center"/>
    </xf>
    <xf numFmtId="0" fontId="10" fillId="0" borderId="19" xfId="0" applyFont="1" applyBorder="1" applyAlignment="1">
      <alignment horizontal="left"/>
    </xf>
    <xf numFmtId="0" fontId="10" fillId="0" borderId="19" xfId="0" applyFont="1" applyBorder="1" applyAlignment="1">
      <alignment horizontal="center" vertical="top" wrapText="1"/>
    </xf>
    <xf numFmtId="3" fontId="10" fillId="0" borderId="19" xfId="0" applyNumberFormat="1" applyFont="1" applyBorder="1" applyAlignment="1">
      <alignment horizontal="center" vertical="top" wrapText="1"/>
    </xf>
    <xf numFmtId="0" fontId="10" fillId="0" borderId="19" xfId="0" applyFont="1" applyFill="1" applyBorder="1" applyAlignment="1">
      <alignment/>
    </xf>
    <xf numFmtId="0" fontId="10" fillId="0" borderId="19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22" xfId="0" applyFont="1" applyFill="1" applyBorder="1" applyAlignment="1">
      <alignment horizontal="center" vertical="top" wrapText="1"/>
    </xf>
    <xf numFmtId="0" fontId="10" fillId="0" borderId="23" xfId="0" applyFont="1" applyBorder="1" applyAlignment="1">
      <alignment horizontal="left"/>
    </xf>
    <xf numFmtId="0" fontId="1" fillId="0" borderId="19" xfId="103" applyFont="1" applyFill="1" applyBorder="1" applyAlignment="1">
      <alignment wrapText="1"/>
      <protection/>
    </xf>
    <xf numFmtId="0" fontId="1" fillId="0" borderId="22" xfId="103" applyFont="1" applyFill="1" applyBorder="1" applyAlignment="1">
      <alignment horizontal="center" vertical="top" wrapText="1"/>
      <protection/>
    </xf>
    <xf numFmtId="0" fontId="1" fillId="0" borderId="21" xfId="103" applyFont="1" applyFill="1" applyBorder="1" applyAlignment="1">
      <alignment horizontal="center" vertical="top" wrapText="1"/>
      <protection/>
    </xf>
    <xf numFmtId="0" fontId="10" fillId="0" borderId="21" xfId="0" applyFont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right"/>
    </xf>
    <xf numFmtId="0" fontId="10" fillId="0" borderId="24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3" fontId="1" fillId="0" borderId="19" xfId="0" applyNumberFormat="1" applyFont="1" applyFill="1" applyBorder="1" applyAlignment="1">
      <alignment vertical="top" wrapText="1"/>
    </xf>
    <xf numFmtId="0" fontId="1" fillId="0" borderId="19" xfId="0" applyFont="1" applyBorder="1" applyAlignment="1">
      <alignment horizontal="left" vertical="top" wrapText="1"/>
    </xf>
    <xf numFmtId="3" fontId="1" fillId="0" borderId="19" xfId="0" applyNumberFormat="1" applyFont="1" applyFill="1" applyBorder="1" applyAlignment="1">
      <alignment horizontal="right" vertical="top" wrapText="1"/>
    </xf>
    <xf numFmtId="3" fontId="10" fillId="0" borderId="19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right"/>
    </xf>
    <xf numFmtId="3" fontId="1" fillId="0" borderId="19" xfId="0" applyNumberFormat="1" applyFont="1" applyFill="1" applyBorder="1" applyAlignment="1">
      <alignment horizontal="center" vertical="top" wrapText="1"/>
    </xf>
    <xf numFmtId="3" fontId="1" fillId="0" borderId="19" xfId="0" applyNumberFormat="1" applyFont="1" applyBorder="1" applyAlignment="1">
      <alignment/>
    </xf>
    <xf numFmtId="3" fontId="1" fillId="0" borderId="0" xfId="0" applyNumberFormat="1" applyFont="1" applyFill="1" applyAlignment="1">
      <alignment/>
    </xf>
    <xf numFmtId="0" fontId="10" fillId="40" borderId="19" xfId="0" applyFont="1" applyFill="1" applyBorder="1" applyAlignment="1">
      <alignment horizontal="center"/>
    </xf>
    <xf numFmtId="3" fontId="10" fillId="40" borderId="19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40" borderId="19" xfId="0" applyFont="1" applyFill="1" applyBorder="1" applyAlignment="1">
      <alignment horizontal="center" wrapText="1"/>
    </xf>
    <xf numFmtId="0" fontId="10" fillId="40" borderId="20" xfId="0" applyFont="1" applyFill="1" applyBorder="1" applyAlignment="1">
      <alignment horizontal="center" wrapText="1"/>
    </xf>
    <xf numFmtId="0" fontId="10" fillId="0" borderId="21" xfId="0" applyFont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0" xfId="0" applyFont="1" applyAlignment="1">
      <alignment horizontal="center" wrapText="1"/>
    </xf>
    <xf numFmtId="0" fontId="10" fillId="0" borderId="21" xfId="0" applyFont="1" applyBorder="1" applyAlignment="1">
      <alignment vertical="top"/>
    </xf>
    <xf numFmtId="0" fontId="1" fillId="0" borderId="21" xfId="0" applyFont="1" applyFill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" fillId="0" borderId="0" xfId="0" applyFont="1" applyAlignment="1">
      <alignment horizontal="left"/>
    </xf>
    <xf numFmtId="0" fontId="10" fillId="40" borderId="26" xfId="0" applyFont="1" applyFill="1" applyBorder="1" applyAlignment="1">
      <alignment horizontal="center" wrapText="1"/>
    </xf>
    <xf numFmtId="0" fontId="10" fillId="40" borderId="21" xfId="0" applyFont="1" applyFill="1" applyBorder="1" applyAlignment="1">
      <alignment horizontal="center" wrapText="1"/>
    </xf>
    <xf numFmtId="16" fontId="1" fillId="0" borderId="21" xfId="0" applyNumberFormat="1" applyFont="1" applyBorder="1" applyAlignment="1">
      <alignment vertical="top" wrapText="1"/>
    </xf>
    <xf numFmtId="0" fontId="10" fillId="0" borderId="0" xfId="0" applyFont="1" applyAlignment="1">
      <alignment/>
    </xf>
    <xf numFmtId="0" fontId="10" fillId="40" borderId="19" xfId="0" applyFont="1" applyFill="1" applyBorder="1" applyAlignment="1">
      <alignment horizontal="center" vertical="top" wrapText="1"/>
    </xf>
    <xf numFmtId="0" fontId="10" fillId="40" borderId="20" xfId="0" applyFont="1" applyFill="1" applyBorder="1" applyAlignment="1">
      <alignment horizontal="center" vertical="top" wrapText="1"/>
    </xf>
    <xf numFmtId="3" fontId="10" fillId="40" borderId="20" xfId="0" applyNumberFormat="1" applyFont="1" applyFill="1" applyBorder="1" applyAlignment="1">
      <alignment horizontal="center" vertical="top" wrapText="1"/>
    </xf>
    <xf numFmtId="0" fontId="1" fillId="0" borderId="21" xfId="0" applyFont="1" applyBorder="1" applyAlignment="1">
      <alignment wrapText="1"/>
    </xf>
    <xf numFmtId="3" fontId="1" fillId="0" borderId="21" xfId="0" applyNumberFormat="1" applyFont="1" applyBorder="1" applyAlignment="1">
      <alignment horizontal="center" vertical="top" wrapText="1"/>
    </xf>
    <xf numFmtId="3" fontId="1" fillId="0" borderId="19" xfId="0" applyNumberFormat="1" applyFont="1" applyBorder="1" applyAlignment="1">
      <alignment horizontal="center" vertical="top" wrapText="1"/>
    </xf>
    <xf numFmtId="3" fontId="1" fillId="0" borderId="0" xfId="0" applyNumberFormat="1" applyFont="1" applyAlignment="1">
      <alignment/>
    </xf>
    <xf numFmtId="0" fontId="4" fillId="0" borderId="0" xfId="101" applyFont="1" applyBorder="1" applyAlignment="1">
      <alignment/>
      <protection/>
    </xf>
    <xf numFmtId="0" fontId="10" fillId="0" borderId="27" xfId="101" applyFont="1" applyBorder="1" applyAlignment="1">
      <alignment horizontal="center"/>
      <protection/>
    </xf>
    <xf numFmtId="0" fontId="1" fillId="0" borderId="27" xfId="101" applyFont="1" applyBorder="1" applyAlignment="1">
      <alignment horizontal="center"/>
      <protection/>
    </xf>
    <xf numFmtId="0" fontId="1" fillId="0" borderId="0" xfId="101" applyFont="1" applyFill="1" applyBorder="1">
      <alignment/>
      <protection/>
    </xf>
    <xf numFmtId="3" fontId="10" fillId="0" borderId="19" xfId="0" applyNumberFormat="1" applyFont="1" applyBorder="1" applyAlignment="1">
      <alignment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9" xfId="0" applyFont="1" applyFill="1" applyBorder="1" applyAlignment="1">
      <alignment wrapText="1"/>
    </xf>
    <xf numFmtId="0" fontId="1" fillId="0" borderId="19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right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/>
    </xf>
    <xf numFmtId="0" fontId="1" fillId="0" borderId="22" xfId="0" applyFont="1" applyFill="1" applyBorder="1" applyAlignment="1">
      <alignment vertical="top" wrapText="1"/>
    </xf>
    <xf numFmtId="0" fontId="10" fillId="0" borderId="19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wrapText="1"/>
    </xf>
    <xf numFmtId="0" fontId="10" fillId="0" borderId="22" xfId="0" applyFont="1" applyFill="1" applyBorder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0" fillId="0" borderId="24" xfId="0" applyFont="1" applyFill="1" applyBorder="1" applyAlignment="1">
      <alignment/>
    </xf>
    <xf numFmtId="0" fontId="10" fillId="0" borderId="23" xfId="0" applyFont="1" applyFill="1" applyBorder="1" applyAlignment="1">
      <alignment horizontal="center"/>
    </xf>
    <xf numFmtId="0" fontId="10" fillId="0" borderId="20" xfId="0" applyFont="1" applyFill="1" applyBorder="1" applyAlignment="1">
      <alignment/>
    </xf>
    <xf numFmtId="0" fontId="1" fillId="0" borderId="0" xfId="0" applyFont="1" applyFill="1" applyAlignment="1">
      <alignment wrapText="1"/>
    </xf>
    <xf numFmtId="0" fontId="1" fillId="0" borderId="19" xfId="0" applyFont="1" applyFill="1" applyBorder="1" applyAlignment="1">
      <alignment horizontal="center" vertical="justify"/>
    </xf>
    <xf numFmtId="0" fontId="2" fillId="0" borderId="0" xfId="0" applyFont="1" applyFill="1" applyAlignment="1">
      <alignment/>
    </xf>
    <xf numFmtId="0" fontId="1" fillId="0" borderId="19" xfId="103" applyFont="1" applyFill="1" applyBorder="1" applyAlignment="1">
      <alignment horizontal="left" wrapText="1"/>
      <protection/>
    </xf>
    <xf numFmtId="0" fontId="1" fillId="0" borderId="19" xfId="103" applyFont="1" applyFill="1" applyBorder="1" applyAlignment="1">
      <alignment horizontal="center" vertical="top" wrapText="1"/>
      <protection/>
    </xf>
    <xf numFmtId="0" fontId="1" fillId="0" borderId="20" xfId="103" applyFont="1" applyFill="1" applyBorder="1" applyAlignment="1">
      <alignment horizontal="center" vertical="top" wrapText="1"/>
      <protection/>
    </xf>
    <xf numFmtId="0" fontId="1" fillId="0" borderId="19" xfId="103" applyFont="1" applyFill="1" applyBorder="1" applyAlignment="1">
      <alignment horizontal="left"/>
      <protection/>
    </xf>
    <xf numFmtId="0" fontId="1" fillId="0" borderId="19" xfId="103" applyFont="1" applyFill="1" applyBorder="1" applyAlignment="1">
      <alignment horizontal="center"/>
      <protection/>
    </xf>
    <xf numFmtId="0" fontId="10" fillId="0" borderId="20" xfId="103" applyFont="1" applyFill="1" applyBorder="1" applyAlignment="1">
      <alignment horizontal="left"/>
      <protection/>
    </xf>
    <xf numFmtId="0" fontId="1" fillId="0" borderId="19" xfId="103" applyFont="1" applyFill="1" applyBorder="1">
      <alignment/>
      <protection/>
    </xf>
    <xf numFmtId="0" fontId="10" fillId="0" borderId="21" xfId="0" applyFont="1" applyFill="1" applyBorder="1" applyAlignment="1">
      <alignment horizontal="center" vertical="top" wrapText="1"/>
    </xf>
    <xf numFmtId="0" fontId="1" fillId="0" borderId="28" xfId="103" applyFont="1" applyFill="1" applyBorder="1" applyAlignment="1">
      <alignment vertical="top" wrapText="1"/>
      <protection/>
    </xf>
    <xf numFmtId="0" fontId="1" fillId="0" borderId="28" xfId="103" applyFont="1" applyFill="1" applyBorder="1" applyAlignment="1">
      <alignment horizontal="center" vertical="top" wrapText="1"/>
      <protection/>
    </xf>
    <xf numFmtId="0" fontId="10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/>
    </xf>
    <xf numFmtId="0" fontId="1" fillId="0" borderId="19" xfId="0" applyFont="1" applyBorder="1" applyAlignment="1">
      <alignment horizontal="right" wrapText="1"/>
    </xf>
    <xf numFmtId="0" fontId="35" fillId="0" borderId="19" xfId="0" applyFont="1" applyFill="1" applyBorder="1" applyAlignment="1">
      <alignment wrapText="1"/>
    </xf>
    <xf numFmtId="0" fontId="0" fillId="0" borderId="0" xfId="77">
      <alignment/>
      <protection/>
    </xf>
    <xf numFmtId="0" fontId="0" fillId="0" borderId="0" xfId="77" applyFont="1" applyFill="1" applyBorder="1" applyAlignment="1">
      <alignment horizontal="center" vertical="center"/>
      <protection/>
    </xf>
    <xf numFmtId="0" fontId="0" fillId="0" borderId="0" xfId="77" applyFont="1" applyAlignment="1">
      <alignment horizontal="center" vertical="center"/>
      <protection/>
    </xf>
    <xf numFmtId="3" fontId="5" fillId="55" borderId="19" xfId="77" applyNumberFormat="1" applyFont="1" applyFill="1" applyBorder="1" applyAlignment="1">
      <alignment horizontal="center" vertical="center"/>
      <protection/>
    </xf>
    <xf numFmtId="0" fontId="5" fillId="55" borderId="19" xfId="77" applyFont="1" applyFill="1" applyBorder="1" applyAlignment="1">
      <alignment horizontal="center" vertical="center"/>
      <protection/>
    </xf>
    <xf numFmtId="0" fontId="5" fillId="55" borderId="22" xfId="77" applyFont="1" applyFill="1" applyBorder="1" applyAlignment="1">
      <alignment horizontal="center" vertical="center"/>
      <protection/>
    </xf>
    <xf numFmtId="0" fontId="37" fillId="0" borderId="28" xfId="77" applyFont="1" applyFill="1" applyBorder="1" applyAlignment="1">
      <alignment horizontal="center"/>
      <protection/>
    </xf>
    <xf numFmtId="0" fontId="38" fillId="0" borderId="28" xfId="77" applyFont="1" applyFill="1" applyBorder="1" applyAlignment="1">
      <alignment horizontal="left" wrapText="1"/>
      <protection/>
    </xf>
    <xf numFmtId="3" fontId="37" fillId="0" borderId="19" xfId="77" applyNumberFormat="1" applyFont="1" applyFill="1" applyBorder="1" applyAlignment="1">
      <alignment horizontal="center"/>
      <protection/>
    </xf>
    <xf numFmtId="49" fontId="37" fillId="0" borderId="19" xfId="77" applyNumberFormat="1" applyFont="1" applyFill="1" applyBorder="1" applyAlignment="1">
      <alignment horizontal="right"/>
      <protection/>
    </xf>
    <xf numFmtId="190" fontId="37" fillId="0" borderId="19" xfId="77" applyNumberFormat="1" applyFont="1" applyFill="1" applyBorder="1" applyAlignment="1">
      <alignment horizontal="left"/>
      <protection/>
    </xf>
    <xf numFmtId="0" fontId="37" fillId="0" borderId="19" xfId="77" applyNumberFormat="1" applyFont="1" applyFill="1" applyBorder="1">
      <alignment/>
      <protection/>
    </xf>
    <xf numFmtId="0" fontId="37" fillId="0" borderId="19" xfId="77" applyNumberFormat="1" applyFont="1" applyFill="1" applyBorder="1" applyAlignment="1">
      <alignment horizontal="center"/>
      <protection/>
    </xf>
    <xf numFmtId="210" fontId="37" fillId="0" borderId="19" xfId="77" applyNumberFormat="1" applyFont="1" applyFill="1" applyBorder="1" applyAlignment="1">
      <alignment vertical="top"/>
      <protection/>
    </xf>
    <xf numFmtId="210" fontId="37" fillId="0" borderId="19" xfId="77" applyNumberFormat="1" applyFont="1" applyFill="1" applyBorder="1" applyAlignment="1">
      <alignment/>
      <protection/>
    </xf>
    <xf numFmtId="190" fontId="0" fillId="0" borderId="0" xfId="77" applyNumberFormat="1" applyBorder="1">
      <alignment/>
      <protection/>
    </xf>
    <xf numFmtId="0" fontId="38" fillId="0" borderId="19" xfId="77" applyFont="1" applyFill="1" applyBorder="1" applyAlignment="1">
      <alignment horizontal="left" wrapText="1"/>
      <protection/>
    </xf>
    <xf numFmtId="0" fontId="0" fillId="0" borderId="0" xfId="77" applyFill="1">
      <alignment/>
      <protection/>
    </xf>
    <xf numFmtId="190" fontId="37" fillId="0" borderId="19" xfId="77" applyNumberFormat="1" applyFont="1" applyFill="1" applyBorder="1">
      <alignment/>
      <protection/>
    </xf>
    <xf numFmtId="190" fontId="37" fillId="0" borderId="19" xfId="77" applyNumberFormat="1" applyFont="1" applyFill="1" applyBorder="1" applyAlignment="1">
      <alignment horizontal="left" wrapText="1"/>
      <protection/>
    </xf>
    <xf numFmtId="190" fontId="0" fillId="0" borderId="0" xfId="77" applyNumberFormat="1" applyFill="1" applyBorder="1">
      <alignment/>
      <protection/>
    </xf>
    <xf numFmtId="0" fontId="0" fillId="0" borderId="0" xfId="77" applyBorder="1">
      <alignment/>
      <protection/>
    </xf>
    <xf numFmtId="0" fontId="0" fillId="0" borderId="29" xfId="77" applyBorder="1">
      <alignment/>
      <protection/>
    </xf>
    <xf numFmtId="210" fontId="38" fillId="31" borderId="19" xfId="77" applyNumberFormat="1" applyFont="1" applyFill="1" applyBorder="1">
      <alignment/>
      <protection/>
    </xf>
    <xf numFmtId="0" fontId="37" fillId="0" borderId="0" xfId="77" applyFont="1" applyFill="1">
      <alignment/>
      <protection/>
    </xf>
    <xf numFmtId="0" fontId="37" fillId="0" borderId="0" xfId="77" applyFont="1" applyFill="1" applyAlignment="1">
      <alignment horizontal="left"/>
      <protection/>
    </xf>
    <xf numFmtId="3" fontId="37" fillId="0" borderId="0" xfId="77" applyNumberFormat="1" applyFont="1" applyFill="1" applyAlignment="1">
      <alignment horizontal="center"/>
      <protection/>
    </xf>
    <xf numFmtId="2" fontId="37" fillId="0" borderId="0" xfId="77" applyNumberFormat="1" applyFont="1" applyFill="1">
      <alignment/>
      <protection/>
    </xf>
    <xf numFmtId="190" fontId="37" fillId="0" borderId="0" xfId="77" applyNumberFormat="1" applyFont="1" applyFill="1" applyAlignment="1">
      <alignment horizontal="left"/>
      <protection/>
    </xf>
    <xf numFmtId="190" fontId="37" fillId="0" borderId="0" xfId="77" applyNumberFormat="1" applyFont="1" applyFill="1">
      <alignment/>
      <protection/>
    </xf>
    <xf numFmtId="190" fontId="0" fillId="0" borderId="0" xfId="77" applyNumberFormat="1">
      <alignment/>
      <protection/>
    </xf>
    <xf numFmtId="49" fontId="38" fillId="0" borderId="19" xfId="77" applyNumberFormat="1" applyFont="1" applyFill="1" applyBorder="1" applyAlignment="1">
      <alignment horizontal="left" wrapText="1"/>
      <protection/>
    </xf>
    <xf numFmtId="0" fontId="37" fillId="0" borderId="19" xfId="77" applyNumberFormat="1" applyFont="1" applyFill="1" applyBorder="1" applyAlignment="1">
      <alignment vertical="top"/>
      <protection/>
    </xf>
    <xf numFmtId="0" fontId="37" fillId="0" borderId="19" xfId="77" applyNumberFormat="1" applyFont="1" applyFill="1" applyBorder="1" applyAlignment="1">
      <alignment/>
      <protection/>
    </xf>
    <xf numFmtId="0" fontId="1" fillId="0" borderId="19" xfId="0" applyFont="1" applyBorder="1" applyAlignment="1">
      <alignment horizontal="left" wrapText="1"/>
    </xf>
    <xf numFmtId="0" fontId="41" fillId="0" borderId="19" xfId="0" applyFont="1" applyFill="1" applyBorder="1" applyAlignment="1">
      <alignment wrapText="1"/>
    </xf>
    <xf numFmtId="0" fontId="0" fillId="0" borderId="0" xfId="77" applyFont="1" applyBorder="1" applyAlignment="1">
      <alignment horizontal="center" vertical="center"/>
      <protection/>
    </xf>
    <xf numFmtId="0" fontId="0" fillId="0" borderId="0" xfId="77" applyFill="1" applyBorder="1">
      <alignment/>
      <protection/>
    </xf>
    <xf numFmtId="0" fontId="2" fillId="0" borderId="0" xfId="0" applyFont="1" applyAlignment="1">
      <alignment/>
    </xf>
    <xf numFmtId="3" fontId="1" fillId="0" borderId="19" xfId="0" applyNumberFormat="1" applyFont="1" applyFill="1" applyBorder="1" applyAlignment="1">
      <alignment horizontal="center"/>
    </xf>
    <xf numFmtId="0" fontId="2" fillId="0" borderId="19" xfId="0" applyFont="1" applyBorder="1" applyAlignment="1">
      <alignment/>
    </xf>
    <xf numFmtId="3" fontId="10" fillId="0" borderId="19" xfId="0" applyNumberFormat="1" applyFont="1" applyFill="1" applyBorder="1" applyAlignment="1">
      <alignment horizontal="right"/>
    </xf>
    <xf numFmtId="3" fontId="10" fillId="0" borderId="19" xfId="0" applyNumberFormat="1" applyFont="1" applyFill="1" applyBorder="1" applyAlignment="1">
      <alignment horizontal="right" vertical="top" wrapText="1"/>
    </xf>
    <xf numFmtId="0" fontId="2" fillId="0" borderId="19" xfId="0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3" fontId="1" fillId="0" borderId="20" xfId="0" applyNumberFormat="1" applyFont="1" applyFill="1" applyBorder="1" applyAlignment="1">
      <alignment horizontal="center" vertical="top" wrapText="1"/>
    </xf>
    <xf numFmtId="3" fontId="1" fillId="0" borderId="20" xfId="0" applyNumberFormat="1" applyFont="1" applyFill="1" applyBorder="1" applyAlignment="1">
      <alignment vertical="top" wrapText="1"/>
    </xf>
    <xf numFmtId="0" fontId="1" fillId="0" borderId="22" xfId="0" applyFont="1" applyBorder="1" applyAlignment="1">
      <alignment horizontal="left" vertical="top" wrapText="1"/>
    </xf>
    <xf numFmtId="3" fontId="1" fillId="0" borderId="21" xfId="0" applyNumberFormat="1" applyFont="1" applyFill="1" applyBorder="1" applyAlignment="1">
      <alignment horizontal="center" vertical="top" wrapText="1"/>
    </xf>
    <xf numFmtId="3" fontId="1" fillId="0" borderId="21" xfId="0" applyNumberFormat="1" applyFont="1" applyFill="1" applyBorder="1" applyAlignment="1">
      <alignment horizontal="right" vertical="top" wrapText="1"/>
    </xf>
    <xf numFmtId="3" fontId="1" fillId="0" borderId="20" xfId="0" applyNumberFormat="1" applyFont="1" applyFill="1" applyBorder="1" applyAlignment="1">
      <alignment horizontal="center"/>
    </xf>
    <xf numFmtId="3" fontId="1" fillId="0" borderId="20" xfId="0" applyNumberFormat="1" applyFont="1" applyFill="1" applyBorder="1" applyAlignment="1">
      <alignment/>
    </xf>
    <xf numFmtId="3" fontId="1" fillId="0" borderId="21" xfId="0" applyNumberFormat="1" applyFont="1" applyFill="1" applyBorder="1" applyAlignment="1">
      <alignment vertical="top" wrapText="1"/>
    </xf>
    <xf numFmtId="3" fontId="10" fillId="0" borderId="20" xfId="0" applyNumberFormat="1" applyFont="1" applyFill="1" applyBorder="1" applyAlignment="1">
      <alignment horizontal="center" vertical="top" wrapText="1"/>
    </xf>
    <xf numFmtId="3" fontId="10" fillId="0" borderId="20" xfId="0" applyNumberFormat="1" applyFont="1" applyFill="1" applyBorder="1" applyAlignment="1">
      <alignment horizontal="right" vertical="top" wrapText="1"/>
    </xf>
    <xf numFmtId="3" fontId="1" fillId="0" borderId="20" xfId="0" applyNumberFormat="1" applyFont="1" applyFill="1" applyBorder="1" applyAlignment="1">
      <alignment horizontal="right" vertical="top" wrapText="1"/>
    </xf>
    <xf numFmtId="0" fontId="10" fillId="20" borderId="19" xfId="0" applyFont="1" applyFill="1" applyBorder="1" applyAlignment="1">
      <alignment/>
    </xf>
    <xf numFmtId="3" fontId="36" fillId="56" borderId="19" xfId="0" applyNumberFormat="1" applyFont="1" applyFill="1" applyBorder="1" applyAlignment="1">
      <alignment/>
    </xf>
    <xf numFmtId="3" fontId="3" fillId="19" borderId="19" xfId="0" applyNumberFormat="1" applyFont="1" applyFill="1" applyBorder="1" applyAlignment="1">
      <alignment horizontal="center"/>
    </xf>
    <xf numFmtId="0" fontId="1" fillId="19" borderId="19" xfId="0" applyFont="1" applyFill="1" applyBorder="1" applyAlignment="1">
      <alignment wrapText="1"/>
    </xf>
    <xf numFmtId="3" fontId="1" fillId="19" borderId="19" xfId="0" applyNumberFormat="1" applyFont="1" applyFill="1" applyBorder="1" applyAlignment="1">
      <alignment horizontal="center" vertical="top" wrapText="1"/>
    </xf>
    <xf numFmtId="3" fontId="10" fillId="19" borderId="19" xfId="0" applyNumberFormat="1" applyFont="1" applyFill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0" fontId="56" fillId="0" borderId="0" xfId="75">
      <alignment/>
      <protection/>
    </xf>
    <xf numFmtId="0" fontId="32" fillId="0" borderId="19" xfId="76" applyFont="1" applyFill="1" applyBorder="1" applyAlignment="1">
      <alignment horizontal="center"/>
      <protection/>
    </xf>
    <xf numFmtId="2" fontId="32" fillId="0" borderId="19" xfId="76" applyNumberFormat="1" applyFont="1" applyFill="1" applyBorder="1" applyAlignment="1">
      <alignment horizontal="center"/>
      <protection/>
    </xf>
    <xf numFmtId="0" fontId="32" fillId="0" borderId="19" xfId="76" applyFont="1" applyBorder="1" applyAlignment="1">
      <alignment horizontal="center"/>
      <protection/>
    </xf>
    <xf numFmtId="2" fontId="32" fillId="0" borderId="19" xfId="76" applyNumberFormat="1" applyFont="1" applyBorder="1" applyAlignment="1">
      <alignment horizontal="center"/>
      <protection/>
    </xf>
    <xf numFmtId="2" fontId="2" fillId="0" borderId="19" xfId="76" applyNumberFormat="1" applyFont="1" applyFill="1" applyBorder="1" applyAlignment="1">
      <alignment horizontal="center"/>
      <protection/>
    </xf>
    <xf numFmtId="4" fontId="73" fillId="56" borderId="19" xfId="75" applyNumberFormat="1" applyFont="1" applyFill="1" applyBorder="1">
      <alignment/>
      <protection/>
    </xf>
    <xf numFmtId="4" fontId="44" fillId="56" borderId="19" xfId="75" applyNumberFormat="1" applyFont="1" applyFill="1" applyBorder="1">
      <alignment/>
      <protection/>
    </xf>
    <xf numFmtId="0" fontId="73" fillId="0" borderId="0" xfId="75" applyFont="1">
      <alignment/>
      <protection/>
    </xf>
    <xf numFmtId="0" fontId="73" fillId="0" borderId="0" xfId="75" applyFont="1" applyFill="1">
      <alignment/>
      <protection/>
    </xf>
    <xf numFmtId="0" fontId="41" fillId="0" borderId="19" xfId="76" applyFont="1" applyFill="1" applyBorder="1">
      <alignment/>
      <protection/>
    </xf>
    <xf numFmtId="0" fontId="41" fillId="0" borderId="19" xfId="76" applyFont="1" applyBorder="1">
      <alignment/>
      <protection/>
    </xf>
    <xf numFmtId="0" fontId="41" fillId="0" borderId="19" xfId="76" applyFont="1" applyFill="1" applyBorder="1" applyAlignment="1">
      <alignment horizontal="left"/>
      <protection/>
    </xf>
    <xf numFmtId="0" fontId="41" fillId="0" borderId="19" xfId="76" applyFont="1" applyBorder="1" applyAlignment="1">
      <alignment horizontal="left"/>
      <protection/>
    </xf>
    <xf numFmtId="0" fontId="10" fillId="56" borderId="19" xfId="0" applyFont="1" applyFill="1" applyBorder="1" applyAlignment="1">
      <alignment horizontal="center" vertical="center"/>
    </xf>
    <xf numFmtId="3" fontId="10" fillId="56" borderId="19" xfId="0" applyNumberFormat="1" applyFont="1" applyFill="1" applyBorder="1" applyAlignment="1">
      <alignment horizontal="center" vertical="center"/>
    </xf>
    <xf numFmtId="0" fontId="5" fillId="56" borderId="19" xfId="0" applyFont="1" applyFill="1" applyBorder="1" applyAlignment="1">
      <alignment horizontal="right" vertical="center"/>
    </xf>
    <xf numFmtId="3" fontId="74" fillId="56" borderId="19" xfId="75" applyNumberFormat="1" applyFont="1" applyFill="1" applyBorder="1" applyAlignment="1">
      <alignment horizontal="center"/>
      <protection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56" borderId="19" xfId="0" applyFont="1" applyFill="1" applyBorder="1" applyAlignment="1">
      <alignment horizontal="center" vertical="center"/>
    </xf>
    <xf numFmtId="0" fontId="10" fillId="20" borderId="19" xfId="0" applyFont="1" applyFill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10" fillId="19" borderId="2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56" borderId="19" xfId="0" applyFont="1" applyFill="1" applyBorder="1" applyAlignment="1">
      <alignment horizontal="center" vertical="center" wrapText="1"/>
    </xf>
    <xf numFmtId="0" fontId="41" fillId="0" borderId="19" xfId="76" applyFont="1" applyFill="1" applyBorder="1" applyAlignment="1">
      <alignment horizontal="center"/>
      <protection/>
    </xf>
    <xf numFmtId="0" fontId="2" fillId="0" borderId="19" xfId="0" applyFont="1" applyFill="1" applyBorder="1" applyAlignment="1">
      <alignment horizontal="right"/>
    </xf>
    <xf numFmtId="3" fontId="2" fillId="0" borderId="19" xfId="0" applyNumberFormat="1" applyFont="1" applyFill="1" applyBorder="1" applyAlignment="1">
      <alignment horizontal="right"/>
    </xf>
    <xf numFmtId="0" fontId="2" fillId="0" borderId="19" xfId="0" applyFont="1" applyFill="1" applyBorder="1" applyAlignment="1">
      <alignment/>
    </xf>
    <xf numFmtId="0" fontId="41" fillId="0" borderId="19" xfId="0" applyFont="1" applyFill="1" applyBorder="1" applyAlignment="1">
      <alignment/>
    </xf>
    <xf numFmtId="3" fontId="2" fillId="0" borderId="19" xfId="0" applyNumberFormat="1" applyFont="1" applyFill="1" applyBorder="1" applyAlignment="1">
      <alignment/>
    </xf>
    <xf numFmtId="0" fontId="32" fillId="0" borderId="22" xfId="76" applyFont="1" applyFill="1" applyBorder="1" applyAlignment="1">
      <alignment horizontal="center"/>
      <protection/>
    </xf>
    <xf numFmtId="0" fontId="41" fillId="0" borderId="22" xfId="76" applyFont="1" applyFill="1" applyBorder="1">
      <alignment/>
      <protection/>
    </xf>
    <xf numFmtId="0" fontId="41" fillId="0" borderId="22" xfId="76" applyFont="1" applyFill="1" applyBorder="1" applyAlignment="1">
      <alignment horizontal="center"/>
      <protection/>
    </xf>
    <xf numFmtId="2" fontId="32" fillId="0" borderId="22" xfId="76" applyNumberFormat="1" applyFont="1" applyFill="1" applyBorder="1" applyAlignment="1">
      <alignment horizontal="center"/>
      <protection/>
    </xf>
    <xf numFmtId="49" fontId="36" fillId="57" borderId="30" xfId="76" applyNumberFormat="1" applyFont="1" applyFill="1" applyBorder="1" applyAlignment="1">
      <alignment horizontal="center" vertical="center"/>
      <protection/>
    </xf>
    <xf numFmtId="0" fontId="36" fillId="57" borderId="31" xfId="76" applyFont="1" applyFill="1" applyBorder="1" applyAlignment="1">
      <alignment horizontal="center" vertical="center" wrapText="1"/>
      <protection/>
    </xf>
    <xf numFmtId="0" fontId="36" fillId="57" borderId="31" xfId="76" applyFont="1" applyFill="1" applyBorder="1" applyAlignment="1">
      <alignment horizontal="center" vertical="center"/>
      <protection/>
    </xf>
    <xf numFmtId="0" fontId="36" fillId="57" borderId="32" xfId="76" applyFont="1" applyFill="1" applyBorder="1" applyAlignment="1">
      <alignment horizontal="center" vertical="center"/>
      <protection/>
    </xf>
    <xf numFmtId="3" fontId="75" fillId="0" borderId="19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0" fontId="10" fillId="58" borderId="19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16" fontId="1" fillId="0" borderId="19" xfId="0" applyNumberFormat="1" applyFont="1" applyBorder="1" applyAlignment="1">
      <alignment horizontal="center" vertical="center" wrapText="1"/>
    </xf>
    <xf numFmtId="3" fontId="1" fillId="0" borderId="19" xfId="0" applyNumberFormat="1" applyFont="1" applyBorder="1" applyAlignment="1">
      <alignment horizontal="center" vertical="center" wrapText="1"/>
    </xf>
    <xf numFmtId="0" fontId="41" fillId="0" borderId="19" xfId="0" applyFont="1" applyBorder="1" applyAlignment="1">
      <alignment vertical="center" wrapText="1"/>
    </xf>
    <xf numFmtId="16" fontId="41" fillId="0" borderId="19" xfId="0" applyNumberFormat="1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75" fillId="0" borderId="19" xfId="0" applyFont="1" applyBorder="1" applyAlignment="1">
      <alignment/>
    </xf>
    <xf numFmtId="0" fontId="76" fillId="0" borderId="28" xfId="77" applyFont="1" applyFill="1" applyBorder="1" applyAlignment="1">
      <alignment horizontal="left" wrapText="1"/>
      <protection/>
    </xf>
    <xf numFmtId="3" fontId="77" fillId="0" borderId="19" xfId="77" applyNumberFormat="1" applyFont="1" applyFill="1" applyBorder="1" applyAlignment="1">
      <alignment horizontal="center"/>
      <protection/>
    </xf>
    <xf numFmtId="49" fontId="77" fillId="0" borderId="19" xfId="77" applyNumberFormat="1" applyFont="1" applyFill="1" applyBorder="1" applyAlignment="1">
      <alignment horizontal="right"/>
      <protection/>
    </xf>
    <xf numFmtId="190" fontId="77" fillId="0" borderId="19" xfId="77" applyNumberFormat="1" applyFont="1" applyFill="1" applyBorder="1" applyAlignment="1">
      <alignment horizontal="left"/>
      <protection/>
    </xf>
    <xf numFmtId="0" fontId="77" fillId="0" borderId="19" xfId="77" applyNumberFormat="1" applyFont="1" applyFill="1" applyBorder="1" applyAlignment="1">
      <alignment horizontal="right"/>
      <protection/>
    </xf>
    <xf numFmtId="0" fontId="77" fillId="0" borderId="19" xfId="77" applyNumberFormat="1" applyFont="1" applyFill="1" applyBorder="1" applyAlignment="1">
      <alignment/>
      <protection/>
    </xf>
    <xf numFmtId="0" fontId="77" fillId="0" borderId="19" xfId="77" applyNumberFormat="1" applyFont="1" applyFill="1" applyBorder="1">
      <alignment/>
      <protection/>
    </xf>
    <xf numFmtId="0" fontId="77" fillId="0" borderId="19" xfId="77" applyNumberFormat="1" applyFont="1" applyFill="1" applyBorder="1" applyAlignment="1">
      <alignment horizontal="center"/>
      <protection/>
    </xf>
    <xf numFmtId="210" fontId="77" fillId="0" borderId="19" xfId="77" applyNumberFormat="1" applyFont="1" applyFill="1" applyBorder="1" applyAlignment="1">
      <alignment vertical="top"/>
      <protection/>
    </xf>
    <xf numFmtId="0" fontId="5" fillId="31" borderId="24" xfId="77" applyFont="1" applyFill="1" applyBorder="1" applyAlignment="1">
      <alignment horizontal="right" wrapText="1"/>
      <protection/>
    </xf>
    <xf numFmtId="0" fontId="5" fillId="31" borderId="23" xfId="77" applyFont="1" applyFill="1" applyBorder="1" applyAlignment="1">
      <alignment horizontal="right" wrapText="1"/>
      <protection/>
    </xf>
    <xf numFmtId="0" fontId="5" fillId="31" borderId="20" xfId="77" applyFont="1" applyFill="1" applyBorder="1" applyAlignment="1">
      <alignment horizontal="right" wrapText="1"/>
      <protection/>
    </xf>
    <xf numFmtId="0" fontId="36" fillId="0" borderId="0" xfId="77" applyFont="1" applyFill="1" applyAlignment="1">
      <alignment/>
      <protection/>
    </xf>
    <xf numFmtId="0" fontId="2" fillId="0" borderId="0" xfId="102" applyFont="1" applyFill="1" applyAlignment="1">
      <alignment/>
      <protection/>
    </xf>
    <xf numFmtId="0" fontId="3" fillId="0" borderId="27" xfId="77" applyFont="1" applyFill="1" applyBorder="1" applyAlignment="1">
      <alignment horizontal="center"/>
      <protection/>
    </xf>
    <xf numFmtId="0" fontId="2" fillId="0" borderId="27" xfId="0" applyFont="1" applyFill="1" applyBorder="1" applyAlignment="1">
      <alignment horizontal="center"/>
    </xf>
    <xf numFmtId="0" fontId="5" fillId="55" borderId="28" xfId="77" applyFont="1" applyFill="1" applyBorder="1" applyAlignment="1">
      <alignment horizontal="center" vertical="center" wrapText="1"/>
      <protection/>
    </xf>
    <xf numFmtId="0" fontId="5" fillId="55" borderId="22" xfId="77" applyFont="1" applyFill="1" applyBorder="1" applyAlignment="1">
      <alignment horizontal="center" vertical="center" wrapText="1"/>
      <protection/>
    </xf>
    <xf numFmtId="3" fontId="5" fillId="55" borderId="24" xfId="77" applyNumberFormat="1" applyFont="1" applyFill="1" applyBorder="1" applyAlignment="1">
      <alignment horizontal="center" vertical="center"/>
      <protection/>
    </xf>
    <xf numFmtId="3" fontId="5" fillId="55" borderId="23" xfId="77" applyNumberFormat="1" applyFont="1" applyFill="1" applyBorder="1" applyAlignment="1">
      <alignment horizontal="center" vertical="center"/>
      <protection/>
    </xf>
    <xf numFmtId="2" fontId="5" fillId="55" borderId="33" xfId="77" applyNumberFormat="1" applyFont="1" applyFill="1" applyBorder="1" applyAlignment="1">
      <alignment horizontal="center" vertical="center" wrapText="1"/>
      <protection/>
    </xf>
    <xf numFmtId="0" fontId="2" fillId="55" borderId="26" xfId="77" applyFont="1" applyFill="1" applyBorder="1" applyAlignment="1">
      <alignment horizontal="center" vertical="center" wrapText="1"/>
      <protection/>
    </xf>
    <xf numFmtId="2" fontId="5" fillId="55" borderId="34" xfId="77" applyNumberFormat="1" applyFont="1" applyFill="1" applyBorder="1" applyAlignment="1">
      <alignment horizontal="center" vertical="center" wrapText="1"/>
      <protection/>
    </xf>
    <xf numFmtId="0" fontId="2" fillId="55" borderId="21" xfId="77" applyFont="1" applyFill="1" applyBorder="1" applyAlignment="1">
      <alignment horizontal="center" vertical="center" wrapText="1"/>
      <protection/>
    </xf>
    <xf numFmtId="0" fontId="5" fillId="55" borderId="24" xfId="77" applyFont="1" applyFill="1" applyBorder="1" applyAlignment="1">
      <alignment horizontal="center" vertical="center"/>
      <protection/>
    </xf>
    <xf numFmtId="0" fontId="5" fillId="55" borderId="23" xfId="77" applyFont="1" applyFill="1" applyBorder="1" applyAlignment="1">
      <alignment horizontal="center" vertical="center"/>
      <protection/>
    </xf>
    <xf numFmtId="0" fontId="5" fillId="55" borderId="33" xfId="77" applyFont="1" applyFill="1" applyBorder="1" applyAlignment="1">
      <alignment horizontal="center" vertical="center" wrapText="1"/>
      <protection/>
    </xf>
    <xf numFmtId="0" fontId="5" fillId="55" borderId="26" xfId="77" applyFont="1" applyFill="1" applyBorder="1" applyAlignment="1">
      <alignment horizontal="center" vertical="center" wrapText="1"/>
      <protection/>
    </xf>
    <xf numFmtId="0" fontId="5" fillId="55" borderId="34" xfId="77" applyFont="1" applyFill="1" applyBorder="1" applyAlignment="1">
      <alignment horizontal="center" vertical="center" wrapText="1"/>
      <protection/>
    </xf>
    <xf numFmtId="0" fontId="5" fillId="55" borderId="21" xfId="77" applyFont="1" applyFill="1" applyBorder="1" applyAlignment="1">
      <alignment horizontal="center" vertical="center" wrapText="1"/>
      <protection/>
    </xf>
    <xf numFmtId="0" fontId="2" fillId="55" borderId="20" xfId="77" applyFont="1" applyFill="1" applyBorder="1" applyAlignment="1">
      <alignment horizontal="center" vertical="center"/>
      <protection/>
    </xf>
    <xf numFmtId="0" fontId="5" fillId="55" borderId="24" xfId="77" applyFont="1" applyFill="1" applyBorder="1" applyAlignment="1">
      <alignment horizontal="center" vertical="center" wrapText="1"/>
      <protection/>
    </xf>
    <xf numFmtId="0" fontId="5" fillId="55" borderId="23" xfId="77" applyFont="1" applyFill="1" applyBorder="1" applyAlignment="1">
      <alignment horizontal="center" vertical="center" wrapText="1"/>
      <protection/>
    </xf>
    <xf numFmtId="0" fontId="5" fillId="55" borderId="20" xfId="77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wrapText="1"/>
    </xf>
    <xf numFmtId="0" fontId="29" fillId="0" borderId="0" xfId="0" applyFont="1" applyAlignment="1">
      <alignment wrapText="1"/>
    </xf>
    <xf numFmtId="0" fontId="10" fillId="0" borderId="24" xfId="0" applyFont="1" applyBorder="1" applyAlignment="1">
      <alignment horizontal="right" vertical="top" wrapText="1"/>
    </xf>
    <xf numFmtId="0" fontId="10" fillId="0" borderId="23" xfId="0" applyFont="1" applyBorder="1" applyAlignment="1">
      <alignment horizontal="right" vertical="top" wrapText="1"/>
    </xf>
    <xf numFmtId="0" fontId="10" fillId="0" borderId="20" xfId="0" applyFont="1" applyBorder="1" applyAlignment="1">
      <alignment horizontal="right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1" fillId="0" borderId="28" xfId="0" applyFont="1" applyBorder="1" applyAlignment="1">
      <alignment vertical="top" wrapText="1"/>
    </xf>
    <xf numFmtId="0" fontId="1" fillId="0" borderId="22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29" fillId="0" borderId="0" xfId="0" applyFont="1" applyAlignment="1">
      <alignment/>
    </xf>
    <xf numFmtId="0" fontId="10" fillId="0" borderId="24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40" borderId="19" xfId="0" applyFont="1" applyFill="1" applyBorder="1" applyAlignment="1">
      <alignment horizontal="center"/>
    </xf>
    <xf numFmtId="0" fontId="1" fillId="40" borderId="19" xfId="0" applyFont="1" applyFill="1" applyBorder="1" applyAlignment="1">
      <alignment horizontal="center" wrapText="1"/>
    </xf>
    <xf numFmtId="0" fontId="10" fillId="0" borderId="19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34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10" fillId="0" borderId="24" xfId="0" applyFont="1" applyFill="1" applyBorder="1" applyAlignment="1">
      <alignment vertical="top" wrapText="1"/>
    </xf>
    <xf numFmtId="0" fontId="10" fillId="0" borderId="20" xfId="0" applyFont="1" applyFill="1" applyBorder="1" applyAlignment="1">
      <alignment vertical="top" wrapText="1"/>
    </xf>
    <xf numFmtId="0" fontId="10" fillId="0" borderId="0" xfId="0" applyFont="1" applyBorder="1" applyAlignment="1">
      <alignment horizontal="center"/>
    </xf>
    <xf numFmtId="0" fontId="10" fillId="0" borderId="24" xfId="0" applyFont="1" applyFill="1" applyBorder="1" applyAlignment="1">
      <alignment/>
    </xf>
    <xf numFmtId="0" fontId="1" fillId="0" borderId="23" xfId="0" applyFont="1" applyFill="1" applyBorder="1" applyAlignment="1">
      <alignment/>
    </xf>
    <xf numFmtId="0" fontId="1" fillId="0" borderId="28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left"/>
    </xf>
    <xf numFmtId="0" fontId="10" fillId="0" borderId="23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left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0" fontId="1" fillId="0" borderId="28" xfId="103" applyFont="1" applyFill="1" applyBorder="1" applyAlignment="1">
      <alignment horizontal="center" vertical="top" wrapText="1"/>
      <protection/>
    </xf>
    <xf numFmtId="0" fontId="1" fillId="0" borderId="35" xfId="103" applyFont="1" applyFill="1" applyBorder="1" applyAlignment="1">
      <alignment horizontal="center" vertical="top" wrapText="1"/>
      <protection/>
    </xf>
    <xf numFmtId="0" fontId="1" fillId="0" borderId="22" xfId="103" applyFont="1" applyFill="1" applyBorder="1" applyAlignment="1">
      <alignment horizontal="center" vertical="top" wrapText="1"/>
      <protection/>
    </xf>
    <xf numFmtId="0" fontId="1" fillId="0" borderId="28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2" fillId="0" borderId="36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3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 vertical="top" wrapText="1"/>
    </xf>
    <xf numFmtId="0" fontId="1" fillId="0" borderId="35" xfId="0" applyFont="1" applyFill="1" applyBorder="1" applyAlignment="1">
      <alignment horizontal="center" vertical="top" wrapText="1"/>
    </xf>
    <xf numFmtId="0" fontId="1" fillId="0" borderId="22" xfId="0" applyFont="1" applyFill="1" applyBorder="1" applyAlignment="1">
      <alignment horizontal="center" vertical="top" wrapText="1"/>
    </xf>
    <xf numFmtId="0" fontId="10" fillId="0" borderId="19" xfId="0" applyFont="1" applyBorder="1" applyAlignment="1">
      <alignment horizontal="left"/>
    </xf>
    <xf numFmtId="0" fontId="10" fillId="0" borderId="19" xfId="0" applyFont="1" applyBorder="1" applyAlignment="1">
      <alignment horizontal="right"/>
    </xf>
    <xf numFmtId="0" fontId="1" fillId="0" borderId="19" xfId="0" applyFont="1" applyBorder="1" applyAlignment="1">
      <alignment/>
    </xf>
    <xf numFmtId="0" fontId="10" fillId="0" borderId="24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0" fillId="40" borderId="28" xfId="0" applyFont="1" applyFill="1" applyBorder="1" applyAlignment="1">
      <alignment horizontal="center" wrapText="1"/>
    </xf>
    <xf numFmtId="0" fontId="10" fillId="40" borderId="22" xfId="0" applyFont="1" applyFill="1" applyBorder="1" applyAlignment="1">
      <alignment horizontal="center" wrapText="1"/>
    </xf>
    <xf numFmtId="0" fontId="29" fillId="0" borderId="0" xfId="0" applyFont="1" applyAlignment="1">
      <alignment horizontal="center"/>
    </xf>
    <xf numFmtId="0" fontId="43" fillId="56" borderId="37" xfId="0" applyFont="1" applyFill="1" applyBorder="1" applyAlignment="1">
      <alignment horizontal="right" wrapText="1"/>
    </xf>
    <xf numFmtId="0" fontId="43" fillId="56" borderId="26" xfId="0" applyFont="1" applyFill="1" applyBorder="1" applyAlignment="1">
      <alignment horizontal="right" wrapText="1"/>
    </xf>
    <xf numFmtId="0" fontId="43" fillId="56" borderId="19" xfId="0" applyFont="1" applyFill="1" applyBorder="1" applyAlignment="1">
      <alignment horizontal="right"/>
    </xf>
    <xf numFmtId="0" fontId="10" fillId="4" borderId="24" xfId="0" applyFont="1" applyFill="1" applyBorder="1" applyAlignment="1">
      <alignment horizontal="left"/>
    </xf>
    <xf numFmtId="0" fontId="10" fillId="4" borderId="23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1" fillId="0" borderId="20" xfId="0" applyFont="1" applyBorder="1" applyAlignment="1">
      <alignment/>
    </xf>
    <xf numFmtId="0" fontId="10" fillId="0" borderId="24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10" fillId="0" borderId="20" xfId="0" applyFont="1" applyBorder="1" applyAlignment="1">
      <alignment horizontal="right"/>
    </xf>
    <xf numFmtId="0" fontId="10" fillId="19" borderId="24" xfId="0" applyFont="1" applyFill="1" applyBorder="1" applyAlignment="1">
      <alignment horizontal="right"/>
    </xf>
    <xf numFmtId="0" fontId="10" fillId="19" borderId="20" xfId="0" applyFont="1" applyFill="1" applyBorder="1" applyAlignment="1">
      <alignment horizontal="right"/>
    </xf>
    <xf numFmtId="0" fontId="10" fillId="0" borderId="24" xfId="0" applyFont="1" applyBorder="1" applyAlignment="1">
      <alignment horizontal="right" wrapText="1"/>
    </xf>
    <xf numFmtId="0" fontId="5" fillId="0" borderId="20" xfId="0" applyFont="1" applyBorder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78" fillId="0" borderId="0" xfId="75" applyFont="1" applyBorder="1" applyAlignment="1">
      <alignment horizontal="center" wrapText="1"/>
      <protection/>
    </xf>
    <xf numFmtId="0" fontId="79" fillId="56" borderId="24" xfId="75" applyFont="1" applyFill="1" applyBorder="1" applyAlignment="1">
      <alignment horizontal="right"/>
      <protection/>
    </xf>
    <xf numFmtId="0" fontId="79" fillId="56" borderId="23" xfId="75" applyFont="1" applyFill="1" applyBorder="1" applyAlignment="1">
      <alignment horizontal="right"/>
      <protection/>
    </xf>
    <xf numFmtId="0" fontId="79" fillId="56" borderId="20" xfId="75" applyFont="1" applyFill="1" applyBorder="1" applyAlignment="1">
      <alignment horizontal="right"/>
      <protection/>
    </xf>
    <xf numFmtId="0" fontId="3" fillId="0" borderId="0" xfId="101" applyFont="1" applyBorder="1" applyAlignment="1">
      <alignment horizontal="center"/>
      <protection/>
    </xf>
    <xf numFmtId="0" fontId="10" fillId="40" borderId="19" xfId="0" applyFont="1" applyFill="1" applyBorder="1" applyAlignment="1">
      <alignment horizontal="center"/>
    </xf>
    <xf numFmtId="0" fontId="10" fillId="19" borderId="19" xfId="0" applyFont="1" applyFill="1" applyBorder="1" applyAlignment="1">
      <alignment horizontal="right"/>
    </xf>
    <xf numFmtId="0" fontId="1" fillId="0" borderId="19" xfId="0" applyFont="1" applyBorder="1" applyAlignment="1">
      <alignment horizontal="right"/>
    </xf>
    <xf numFmtId="0" fontId="10" fillId="0" borderId="19" xfId="0" applyFont="1" applyBorder="1" applyAlignment="1">
      <alignment horizontal="right" wrapText="1"/>
    </xf>
    <xf numFmtId="0" fontId="3" fillId="0" borderId="0" xfId="0" applyFont="1" applyAlignment="1">
      <alignment/>
    </xf>
    <xf numFmtId="3" fontId="10" fillId="40" borderId="19" xfId="0" applyNumberFormat="1" applyFont="1" applyFill="1" applyBorder="1" applyAlignment="1">
      <alignment horizontal="center"/>
    </xf>
    <xf numFmtId="0" fontId="1" fillId="40" borderId="19" xfId="0" applyFont="1" applyFill="1" applyBorder="1" applyAlignment="1">
      <alignment/>
    </xf>
    <xf numFmtId="0" fontId="10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7" fillId="0" borderId="19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 wrapText="1"/>
    </xf>
    <xf numFmtId="0" fontId="46" fillId="0" borderId="22" xfId="0" applyFont="1" applyBorder="1" applyAlignment="1">
      <alignment horizontal="center" vertical="center" wrapText="1"/>
    </xf>
    <xf numFmtId="0" fontId="37" fillId="59" borderId="19" xfId="77" applyNumberFormat="1" applyFont="1" applyFill="1" applyBorder="1" applyAlignment="1">
      <alignment vertical="top"/>
      <protection/>
    </xf>
    <xf numFmtId="0" fontId="76" fillId="0" borderId="28" xfId="77" applyFont="1" applyFill="1" applyBorder="1" applyAlignment="1">
      <alignment horizontal="left"/>
      <protection/>
    </xf>
    <xf numFmtId="0" fontId="77" fillId="59" borderId="19" xfId="77" applyNumberFormat="1" applyFont="1" applyFill="1" applyBorder="1" applyAlignment="1">
      <alignment horizontal="right"/>
      <protection/>
    </xf>
    <xf numFmtId="0" fontId="37" fillId="59" borderId="19" xfId="77" applyNumberFormat="1" applyFont="1" applyFill="1" applyBorder="1">
      <alignment/>
      <protection/>
    </xf>
    <xf numFmtId="0" fontId="37" fillId="59" borderId="19" xfId="77" applyNumberFormat="1" applyFont="1" applyFill="1" applyBorder="1" applyAlignment="1">
      <alignment/>
      <protection/>
    </xf>
    <xf numFmtId="0" fontId="77" fillId="59" borderId="19" xfId="77" applyNumberFormat="1" applyFont="1" applyFill="1" applyBorder="1" applyAlignment="1">
      <alignment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rmal 2" xfId="75"/>
    <cellStyle name="Normal 2 2" xfId="76"/>
    <cellStyle name="Normal_Budzet_2009_Budzets_2013" xfId="77"/>
    <cellStyle name="Note" xfId="78"/>
    <cellStyle name="Output" xfId="79"/>
    <cellStyle name="Percent" xfId="80"/>
    <cellStyle name="Title" xfId="81"/>
    <cellStyle name="Total" xfId="82"/>
    <cellStyle name="Warning Text" xfId="83"/>
    <cellStyle name="Акцент1" xfId="84"/>
    <cellStyle name="Акцент2" xfId="85"/>
    <cellStyle name="Акцент3" xfId="86"/>
    <cellStyle name="Акцент4" xfId="87"/>
    <cellStyle name="Акцент5" xfId="88"/>
    <cellStyle name="Акцент6" xfId="89"/>
    <cellStyle name="Ввод " xfId="90"/>
    <cellStyle name="Вывод" xfId="91"/>
    <cellStyle name="Вычисление" xfId="92"/>
    <cellStyle name="Заголовок 1" xfId="93"/>
    <cellStyle name="Заголовок 2" xfId="94"/>
    <cellStyle name="Заголовок 3" xfId="95"/>
    <cellStyle name="Заголовок 4" xfId="96"/>
    <cellStyle name="Итог" xfId="97"/>
    <cellStyle name="Контрольная ячейка" xfId="98"/>
    <cellStyle name="Название" xfId="99"/>
    <cellStyle name="Нейтральный" xfId="100"/>
    <cellStyle name="Обычный 2" xfId="101"/>
    <cellStyle name="Обычный 2_Budzets_2013" xfId="102"/>
    <cellStyle name="Обычный 3" xfId="103"/>
    <cellStyle name="Плохой" xfId="104"/>
    <cellStyle name="Пояснение" xfId="105"/>
    <cellStyle name="Примечание" xfId="106"/>
    <cellStyle name="Связанная ячейка" xfId="107"/>
    <cellStyle name="Текст предупреждения" xfId="108"/>
    <cellStyle name="Хороший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M61"/>
  <sheetViews>
    <sheetView tabSelected="1" zoomScale="80" zoomScaleNormal="80" zoomScalePageLayoutView="0" workbookViewId="0" topLeftCell="A1">
      <selection activeCell="B3" sqref="B3:B4"/>
    </sheetView>
  </sheetViews>
  <sheetFormatPr defaultColWidth="9.140625" defaultRowHeight="12.75"/>
  <cols>
    <col min="1" max="1" width="6.28125" style="191" customWidth="1"/>
    <col min="2" max="2" width="39.7109375" style="192" customWidth="1"/>
    <col min="3" max="3" width="6.57421875" style="193" bestFit="1" customWidth="1"/>
    <col min="4" max="4" width="7.8515625" style="193" bestFit="1" customWidth="1"/>
    <col min="5" max="5" width="3.140625" style="194" bestFit="1" customWidth="1"/>
    <col min="6" max="6" width="7.00390625" style="191" customWidth="1"/>
    <col min="7" max="7" width="5.8515625" style="191" bestFit="1" customWidth="1"/>
    <col min="8" max="8" width="6.421875" style="191" bestFit="1" customWidth="1"/>
    <col min="9" max="10" width="5.00390625" style="191" customWidth="1"/>
    <col min="11" max="11" width="7.00390625" style="191" bestFit="1" customWidth="1"/>
    <col min="12" max="12" width="7.7109375" style="191" customWidth="1"/>
    <col min="13" max="13" width="10.57421875" style="191" customWidth="1"/>
    <col min="14" max="14" width="10.00390625" style="191" bestFit="1" customWidth="1"/>
    <col min="15" max="15" width="12.421875" style="191" customWidth="1"/>
    <col min="16" max="16" width="16.28125" style="167" customWidth="1"/>
    <col min="17" max="17" width="14.421875" style="167" bestFit="1" customWidth="1"/>
    <col min="18" max="26" width="9.140625" style="167" customWidth="1"/>
    <col min="27" max="143" width="9.140625" style="188" customWidth="1"/>
    <col min="144" max="16384" width="9.140625" style="167" customWidth="1"/>
  </cols>
  <sheetData>
    <row r="1" spans="1:15" ht="15" customHeight="1">
      <c r="A1" s="300" t="s">
        <v>265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8.75">
      <c r="A2" s="302" t="s">
        <v>1491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1:143" s="169" customFormat="1" ht="16.5" customHeight="1">
      <c r="A3" s="304" t="s">
        <v>4</v>
      </c>
      <c r="B3" s="304" t="s">
        <v>1428</v>
      </c>
      <c r="C3" s="306" t="s">
        <v>1490</v>
      </c>
      <c r="D3" s="307"/>
      <c r="E3" s="308" t="s">
        <v>1429</v>
      </c>
      <c r="F3" s="309"/>
      <c r="G3" s="312" t="s">
        <v>1430</v>
      </c>
      <c r="H3" s="313"/>
      <c r="I3" s="314" t="s">
        <v>1431</v>
      </c>
      <c r="J3" s="315"/>
      <c r="K3" s="312" t="s">
        <v>1432</v>
      </c>
      <c r="L3" s="318"/>
      <c r="M3" s="319" t="s">
        <v>1433</v>
      </c>
      <c r="N3" s="320"/>
      <c r="O3" s="321"/>
      <c r="P3" s="168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</row>
    <row r="4" spans="1:143" s="169" customFormat="1" ht="12.75">
      <c r="A4" s="305"/>
      <c r="B4" s="305"/>
      <c r="C4" s="170" t="s">
        <v>1434</v>
      </c>
      <c r="D4" s="170" t="s">
        <v>1435</v>
      </c>
      <c r="E4" s="310"/>
      <c r="F4" s="311"/>
      <c r="G4" s="171" t="s">
        <v>1434</v>
      </c>
      <c r="H4" s="171" t="s">
        <v>1435</v>
      </c>
      <c r="I4" s="316"/>
      <c r="J4" s="317"/>
      <c r="K4" s="172" t="s">
        <v>1434</v>
      </c>
      <c r="L4" s="172" t="s">
        <v>1435</v>
      </c>
      <c r="M4" s="171" t="s">
        <v>1434</v>
      </c>
      <c r="N4" s="171" t="s">
        <v>1435</v>
      </c>
      <c r="O4" s="171" t="s">
        <v>13</v>
      </c>
      <c r="P4" s="168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</row>
    <row r="5" spans="1:16" ht="12.75">
      <c r="A5" s="173">
        <v>1</v>
      </c>
      <c r="B5" s="174" t="s">
        <v>1443</v>
      </c>
      <c r="C5" s="175">
        <v>20035</v>
      </c>
      <c r="D5" s="175">
        <v>20035</v>
      </c>
      <c r="E5" s="176" t="s">
        <v>1442</v>
      </c>
      <c r="F5" s="177" t="s">
        <v>1436</v>
      </c>
      <c r="G5" s="420">
        <v>69</v>
      </c>
      <c r="H5" s="200">
        <v>92</v>
      </c>
      <c r="I5" s="178">
        <v>100</v>
      </c>
      <c r="J5" s="179" t="s">
        <v>1437</v>
      </c>
      <c r="K5" s="180"/>
      <c r="L5" s="181"/>
      <c r="M5" s="181"/>
      <c r="N5" s="181"/>
      <c r="O5" s="181"/>
      <c r="P5" s="182"/>
    </row>
    <row r="6" spans="1:16" ht="12.75" customHeight="1">
      <c r="A6" s="173">
        <v>2</v>
      </c>
      <c r="B6" s="421" t="s">
        <v>1945</v>
      </c>
      <c r="C6" s="289">
        <v>20035</v>
      </c>
      <c r="D6" s="289">
        <v>20035</v>
      </c>
      <c r="E6" s="290" t="s">
        <v>1947</v>
      </c>
      <c r="F6" s="291" t="s">
        <v>1436</v>
      </c>
      <c r="G6" s="422">
        <v>52</v>
      </c>
      <c r="H6" s="293">
        <v>122</v>
      </c>
      <c r="I6" s="294">
        <v>1000</v>
      </c>
      <c r="J6" s="295" t="s">
        <v>1948</v>
      </c>
      <c r="K6" s="180"/>
      <c r="L6" s="181"/>
      <c r="M6" s="181"/>
      <c r="N6" s="181"/>
      <c r="O6" s="181"/>
      <c r="P6" s="182"/>
    </row>
    <row r="7" spans="1:16" ht="12.75">
      <c r="A7" s="173">
        <v>3</v>
      </c>
      <c r="B7" s="174" t="s">
        <v>1444</v>
      </c>
      <c r="C7" s="175">
        <v>7420</v>
      </c>
      <c r="D7" s="175">
        <v>7420</v>
      </c>
      <c r="E7" s="176" t="s">
        <v>1442</v>
      </c>
      <c r="F7" s="177" t="s">
        <v>1436</v>
      </c>
      <c r="G7" s="420">
        <v>69</v>
      </c>
      <c r="H7" s="200">
        <v>92</v>
      </c>
      <c r="I7" s="178">
        <v>100</v>
      </c>
      <c r="J7" s="179" t="s">
        <v>1437</v>
      </c>
      <c r="K7" s="180"/>
      <c r="L7" s="181"/>
      <c r="M7" s="181"/>
      <c r="N7" s="181"/>
      <c r="O7" s="181"/>
      <c r="P7" s="182"/>
    </row>
    <row r="8" spans="1:16" ht="12.75" customHeight="1">
      <c r="A8" s="173">
        <v>4</v>
      </c>
      <c r="B8" s="288" t="s">
        <v>1946</v>
      </c>
      <c r="C8" s="289">
        <v>7420</v>
      </c>
      <c r="D8" s="289">
        <v>7420</v>
      </c>
      <c r="E8" s="290" t="s">
        <v>1947</v>
      </c>
      <c r="F8" s="291" t="s">
        <v>1436</v>
      </c>
      <c r="G8" s="422">
        <v>52</v>
      </c>
      <c r="H8" s="292">
        <v>122</v>
      </c>
      <c r="I8" s="294">
        <v>1000</v>
      </c>
      <c r="J8" s="295" t="s">
        <v>1948</v>
      </c>
      <c r="K8" s="181"/>
      <c r="L8" s="181"/>
      <c r="M8" s="181"/>
      <c r="N8" s="181"/>
      <c r="O8" s="181"/>
      <c r="P8" s="182"/>
    </row>
    <row r="9" spans="1:143" s="184" customFormat="1" ht="12.75">
      <c r="A9" s="173">
        <v>5</v>
      </c>
      <c r="B9" s="183" t="s">
        <v>1445</v>
      </c>
      <c r="C9" s="175">
        <v>482422</v>
      </c>
      <c r="D9" s="175">
        <v>482422</v>
      </c>
      <c r="E9" s="176" t="s">
        <v>1442</v>
      </c>
      <c r="F9" s="177" t="s">
        <v>1436</v>
      </c>
      <c r="G9" s="199">
        <v>69</v>
      </c>
      <c r="H9" s="200">
        <v>92</v>
      </c>
      <c r="I9" s="178">
        <v>100</v>
      </c>
      <c r="J9" s="179" t="s">
        <v>1437</v>
      </c>
      <c r="K9" s="181"/>
      <c r="L9" s="181"/>
      <c r="M9" s="181"/>
      <c r="N9" s="181"/>
      <c r="O9" s="181"/>
      <c r="P9" s="182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</row>
    <row r="10" spans="1:143" s="184" customFormat="1" ht="12.75">
      <c r="A10" s="173">
        <v>6</v>
      </c>
      <c r="B10" s="198" t="s">
        <v>1446</v>
      </c>
      <c r="C10" s="175">
        <v>5589</v>
      </c>
      <c r="D10" s="175">
        <v>5589</v>
      </c>
      <c r="E10" s="176" t="s">
        <v>1442</v>
      </c>
      <c r="F10" s="177" t="s">
        <v>1436</v>
      </c>
      <c r="G10" s="199">
        <v>69</v>
      </c>
      <c r="H10" s="200">
        <v>92</v>
      </c>
      <c r="I10" s="178">
        <v>100</v>
      </c>
      <c r="J10" s="179" t="s">
        <v>1437</v>
      </c>
      <c r="K10" s="181"/>
      <c r="L10" s="181"/>
      <c r="M10" s="181"/>
      <c r="N10" s="181"/>
      <c r="O10" s="181"/>
      <c r="P10" s="182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</row>
    <row r="11" spans="1:143" s="184" customFormat="1" ht="12.75">
      <c r="A11" s="173">
        <v>7</v>
      </c>
      <c r="B11" s="198" t="s">
        <v>1447</v>
      </c>
      <c r="C11" s="175">
        <v>33962</v>
      </c>
      <c r="D11" s="175">
        <v>33962</v>
      </c>
      <c r="E11" s="176" t="s">
        <v>1448</v>
      </c>
      <c r="F11" s="177" t="s">
        <v>1436</v>
      </c>
      <c r="G11" s="178">
        <v>34</v>
      </c>
      <c r="H11" s="178">
        <v>31</v>
      </c>
      <c r="I11" s="178">
        <v>100</v>
      </c>
      <c r="J11" s="179" t="s">
        <v>1437</v>
      </c>
      <c r="K11" s="181"/>
      <c r="L11" s="181"/>
      <c r="M11" s="181"/>
      <c r="N11" s="181"/>
      <c r="O11" s="181"/>
      <c r="P11" s="182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</row>
    <row r="12" spans="1:143" s="184" customFormat="1" ht="12.75">
      <c r="A12" s="173">
        <v>8</v>
      </c>
      <c r="B12" s="183" t="s">
        <v>1449</v>
      </c>
      <c r="C12" s="175">
        <v>18690</v>
      </c>
      <c r="D12" s="175">
        <v>18690</v>
      </c>
      <c r="E12" s="176" t="s">
        <v>1450</v>
      </c>
      <c r="F12" s="177" t="s">
        <v>1436</v>
      </c>
      <c r="G12" s="178">
        <v>17</v>
      </c>
      <c r="H12" s="200">
        <v>92</v>
      </c>
      <c r="I12" s="178">
        <v>1000</v>
      </c>
      <c r="J12" s="179" t="s">
        <v>1437</v>
      </c>
      <c r="K12" s="181"/>
      <c r="L12" s="181"/>
      <c r="M12" s="181"/>
      <c r="N12" s="181"/>
      <c r="O12" s="181"/>
      <c r="P12" s="182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</row>
    <row r="13" spans="1:143" s="184" customFormat="1" ht="12.75">
      <c r="A13" s="173">
        <v>9</v>
      </c>
      <c r="B13" s="183" t="s">
        <v>1451</v>
      </c>
      <c r="C13" s="175">
        <v>801567</v>
      </c>
      <c r="D13" s="175"/>
      <c r="E13" s="176" t="s">
        <v>1460</v>
      </c>
      <c r="F13" s="177" t="s">
        <v>1438</v>
      </c>
      <c r="G13" s="178">
        <v>130</v>
      </c>
      <c r="H13" s="178"/>
      <c r="I13" s="178">
        <v>1000</v>
      </c>
      <c r="J13" s="179" t="s">
        <v>1437</v>
      </c>
      <c r="K13" s="181"/>
      <c r="L13" s="181"/>
      <c r="M13" s="181"/>
      <c r="N13" s="181"/>
      <c r="O13" s="181"/>
      <c r="P13" s="182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</row>
    <row r="14" spans="1:143" s="184" customFormat="1" ht="14.25" customHeight="1">
      <c r="A14" s="173">
        <v>10</v>
      </c>
      <c r="B14" s="183" t="s">
        <v>1452</v>
      </c>
      <c r="C14" s="289">
        <v>296949</v>
      </c>
      <c r="D14" s="175"/>
      <c r="E14" s="176" t="s">
        <v>1461</v>
      </c>
      <c r="F14" s="177" t="s">
        <v>1453</v>
      </c>
      <c r="G14" s="178">
        <v>100</v>
      </c>
      <c r="H14" s="178"/>
      <c r="I14" s="178">
        <v>1000</v>
      </c>
      <c r="J14" s="179" t="s">
        <v>1437</v>
      </c>
      <c r="K14" s="181"/>
      <c r="L14" s="181"/>
      <c r="M14" s="181"/>
      <c r="N14" s="181"/>
      <c r="O14" s="181"/>
      <c r="P14" s="182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</row>
    <row r="15" spans="1:16" ht="12.75">
      <c r="A15" s="173">
        <v>11</v>
      </c>
      <c r="B15" s="183" t="s">
        <v>1454</v>
      </c>
      <c r="C15" s="175">
        <v>801567</v>
      </c>
      <c r="D15" s="175"/>
      <c r="E15" s="176" t="s">
        <v>1462</v>
      </c>
      <c r="F15" s="177" t="s">
        <v>1438</v>
      </c>
      <c r="G15" s="178">
        <v>30</v>
      </c>
      <c r="H15" s="178"/>
      <c r="I15" s="178">
        <v>1000</v>
      </c>
      <c r="J15" s="179" t="s">
        <v>1437</v>
      </c>
      <c r="K15" s="181"/>
      <c r="L15" s="181"/>
      <c r="M15" s="181"/>
      <c r="N15" s="181"/>
      <c r="O15" s="181"/>
      <c r="P15" s="182"/>
    </row>
    <row r="16" spans="1:16" ht="12.75">
      <c r="A16" s="173">
        <v>12</v>
      </c>
      <c r="B16" s="183" t="s">
        <v>1455</v>
      </c>
      <c r="C16" s="289">
        <v>296949</v>
      </c>
      <c r="D16" s="175"/>
      <c r="E16" s="176" t="s">
        <v>1463</v>
      </c>
      <c r="F16" s="177" t="s">
        <v>1438</v>
      </c>
      <c r="G16" s="178">
        <v>15</v>
      </c>
      <c r="H16" s="178"/>
      <c r="I16" s="178">
        <v>1000</v>
      </c>
      <c r="J16" s="179" t="s">
        <v>1437</v>
      </c>
      <c r="K16" s="181"/>
      <c r="L16" s="181"/>
      <c r="M16" s="181"/>
      <c r="N16" s="181"/>
      <c r="O16" s="181"/>
      <c r="P16" s="182"/>
    </row>
    <row r="17" spans="1:16" ht="12.75">
      <c r="A17" s="173">
        <v>13</v>
      </c>
      <c r="B17" s="183" t="s">
        <v>1456</v>
      </c>
      <c r="C17" s="175">
        <v>916076</v>
      </c>
      <c r="D17" s="175"/>
      <c r="E17" s="176" t="s">
        <v>1461</v>
      </c>
      <c r="F17" s="177" t="s">
        <v>1438</v>
      </c>
      <c r="G17" s="178">
        <v>100</v>
      </c>
      <c r="H17" s="178"/>
      <c r="I17" s="178">
        <v>1000</v>
      </c>
      <c r="J17" s="179" t="s">
        <v>1437</v>
      </c>
      <c r="K17" s="181"/>
      <c r="L17" s="181"/>
      <c r="M17" s="181"/>
      <c r="N17" s="181"/>
      <c r="O17" s="181"/>
      <c r="P17" s="182"/>
    </row>
    <row r="18" spans="1:16" ht="12.75">
      <c r="A18" s="173">
        <v>14</v>
      </c>
      <c r="B18" s="183" t="s">
        <v>1457</v>
      </c>
      <c r="C18" s="289">
        <v>339370</v>
      </c>
      <c r="D18" s="175"/>
      <c r="E18" s="176" t="s">
        <v>1464</v>
      </c>
      <c r="F18" s="177" t="s">
        <v>1438</v>
      </c>
      <c r="G18" s="178">
        <v>50</v>
      </c>
      <c r="H18" s="178"/>
      <c r="I18" s="178">
        <v>1000</v>
      </c>
      <c r="J18" s="179" t="s">
        <v>1437</v>
      </c>
      <c r="K18" s="181"/>
      <c r="L18" s="181"/>
      <c r="M18" s="181"/>
      <c r="N18" s="181"/>
      <c r="O18" s="181"/>
      <c r="P18" s="182"/>
    </row>
    <row r="19" spans="1:16" ht="12.75">
      <c r="A19" s="173">
        <v>15</v>
      </c>
      <c r="B19" s="183" t="s">
        <v>1458</v>
      </c>
      <c r="C19" s="175">
        <v>505772</v>
      </c>
      <c r="D19" s="175"/>
      <c r="E19" s="176" t="s">
        <v>1478</v>
      </c>
      <c r="F19" s="177" t="s">
        <v>1438</v>
      </c>
      <c r="G19" s="178"/>
      <c r="H19" s="178"/>
      <c r="I19" s="178">
        <v>1000</v>
      </c>
      <c r="J19" s="179" t="s">
        <v>1437</v>
      </c>
      <c r="K19" s="181"/>
      <c r="L19" s="181"/>
      <c r="M19" s="181"/>
      <c r="N19" s="181"/>
      <c r="O19" s="181"/>
      <c r="P19" s="182"/>
    </row>
    <row r="20" spans="1:16" ht="12.75" customHeight="1">
      <c r="A20" s="173">
        <v>16</v>
      </c>
      <c r="B20" s="183" t="s">
        <v>1459</v>
      </c>
      <c r="C20" s="175">
        <v>3000</v>
      </c>
      <c r="D20" s="175"/>
      <c r="E20" s="176"/>
      <c r="F20" s="177"/>
      <c r="G20" s="178"/>
      <c r="H20" s="178"/>
      <c r="I20" s="178">
        <v>1</v>
      </c>
      <c r="J20" s="179" t="s">
        <v>1440</v>
      </c>
      <c r="K20" s="181"/>
      <c r="L20" s="181"/>
      <c r="M20" s="181"/>
      <c r="N20" s="181"/>
      <c r="O20" s="181"/>
      <c r="P20" s="182"/>
    </row>
    <row r="21" spans="1:143" s="184" customFormat="1" ht="21.75">
      <c r="A21" s="173">
        <v>17</v>
      </c>
      <c r="B21" s="183" t="s">
        <v>1936</v>
      </c>
      <c r="C21" s="175"/>
      <c r="D21" s="175">
        <v>482422</v>
      </c>
      <c r="E21" s="176" t="s">
        <v>1465</v>
      </c>
      <c r="F21" s="177" t="s">
        <v>1436</v>
      </c>
      <c r="G21" s="178"/>
      <c r="H21" s="178">
        <v>61</v>
      </c>
      <c r="I21" s="178">
        <v>1000</v>
      </c>
      <c r="J21" s="179" t="s">
        <v>1437</v>
      </c>
      <c r="K21" s="181"/>
      <c r="L21" s="181"/>
      <c r="M21" s="181"/>
      <c r="N21" s="181"/>
      <c r="O21" s="181"/>
      <c r="P21" s="182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04"/>
      <c r="EC21" s="204"/>
      <c r="ED21" s="204"/>
      <c r="EE21" s="204"/>
      <c r="EF21" s="204"/>
      <c r="EG21" s="204"/>
      <c r="EH21" s="204"/>
      <c r="EI21" s="204"/>
      <c r="EJ21" s="204"/>
      <c r="EK21" s="204"/>
      <c r="EL21" s="204"/>
      <c r="EM21" s="204"/>
    </row>
    <row r="22" spans="1:143" s="184" customFormat="1" ht="21.75">
      <c r="A22" s="173">
        <v>18</v>
      </c>
      <c r="B22" s="183" t="s">
        <v>1937</v>
      </c>
      <c r="C22" s="175"/>
      <c r="D22" s="175">
        <v>159574</v>
      </c>
      <c r="E22" s="176" t="s">
        <v>1465</v>
      </c>
      <c r="F22" s="177" t="s">
        <v>1436</v>
      </c>
      <c r="G22" s="178"/>
      <c r="H22" s="178">
        <v>61</v>
      </c>
      <c r="I22" s="178">
        <v>1000</v>
      </c>
      <c r="J22" s="179" t="s">
        <v>1437</v>
      </c>
      <c r="K22" s="181"/>
      <c r="L22" s="181"/>
      <c r="M22" s="181"/>
      <c r="N22" s="181"/>
      <c r="O22" s="181"/>
      <c r="P22" s="182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</row>
    <row r="23" spans="1:143" s="184" customFormat="1" ht="12.75">
      <c r="A23" s="173">
        <v>19</v>
      </c>
      <c r="B23" s="183" t="s">
        <v>1466</v>
      </c>
      <c r="C23" s="175"/>
      <c r="D23" s="175">
        <v>2500</v>
      </c>
      <c r="E23" s="176" t="s">
        <v>1467</v>
      </c>
      <c r="F23" s="177" t="s">
        <v>1436</v>
      </c>
      <c r="G23" s="178"/>
      <c r="H23" s="178">
        <v>154</v>
      </c>
      <c r="I23" s="178">
        <v>100</v>
      </c>
      <c r="J23" s="179" t="s">
        <v>1437</v>
      </c>
      <c r="K23" s="181"/>
      <c r="L23" s="181"/>
      <c r="M23" s="181"/>
      <c r="N23" s="181"/>
      <c r="O23" s="181"/>
      <c r="P23" s="182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</row>
    <row r="24" spans="1:16" ht="12.75">
      <c r="A24" s="173">
        <v>20</v>
      </c>
      <c r="B24" s="183" t="s">
        <v>1468</v>
      </c>
      <c r="C24" s="175"/>
      <c r="D24" s="175">
        <v>82421</v>
      </c>
      <c r="E24" s="176" t="s">
        <v>1477</v>
      </c>
      <c r="F24" s="177" t="s">
        <v>1436</v>
      </c>
      <c r="G24" s="178"/>
      <c r="H24" s="178">
        <v>92</v>
      </c>
      <c r="I24" s="178">
        <v>1000</v>
      </c>
      <c r="J24" s="179" t="s">
        <v>1439</v>
      </c>
      <c r="K24" s="181"/>
      <c r="L24" s="181"/>
      <c r="M24" s="181"/>
      <c r="N24" s="181"/>
      <c r="O24" s="181"/>
      <c r="P24" s="182"/>
    </row>
    <row r="25" spans="1:16" ht="12.75">
      <c r="A25" s="173">
        <v>21</v>
      </c>
      <c r="B25" s="183" t="s">
        <v>1469</v>
      </c>
      <c r="C25" s="175"/>
      <c r="D25" s="175">
        <v>36834</v>
      </c>
      <c r="E25" s="176" t="s">
        <v>1465</v>
      </c>
      <c r="F25" s="177" t="s">
        <v>1436</v>
      </c>
      <c r="G25" s="178"/>
      <c r="H25" s="178">
        <v>62</v>
      </c>
      <c r="I25" s="178">
        <v>1000</v>
      </c>
      <c r="J25" s="179" t="s">
        <v>1439</v>
      </c>
      <c r="K25" s="181"/>
      <c r="L25" s="181"/>
      <c r="M25" s="181"/>
      <c r="N25" s="181"/>
      <c r="O25" s="181"/>
      <c r="P25" s="182"/>
    </row>
    <row r="26" spans="1:16" ht="12.75">
      <c r="A26" s="173">
        <v>22</v>
      </c>
      <c r="B26" s="183" t="s">
        <v>1470</v>
      </c>
      <c r="C26" s="175"/>
      <c r="D26" s="175">
        <v>96945</v>
      </c>
      <c r="E26" s="176" t="s">
        <v>1478</v>
      </c>
      <c r="F26" s="177" t="s">
        <v>1436</v>
      </c>
      <c r="G26" s="178"/>
      <c r="H26" s="178">
        <v>31</v>
      </c>
      <c r="I26" s="178">
        <v>1000</v>
      </c>
      <c r="J26" s="179" t="s">
        <v>1439</v>
      </c>
      <c r="K26" s="181"/>
      <c r="L26" s="181"/>
      <c r="M26" s="181"/>
      <c r="N26" s="181"/>
      <c r="O26" s="181"/>
      <c r="P26" s="182"/>
    </row>
    <row r="27" spans="1:16" ht="12.75" customHeight="1">
      <c r="A27" s="173">
        <v>23</v>
      </c>
      <c r="B27" s="183" t="s">
        <v>1471</v>
      </c>
      <c r="C27" s="175"/>
      <c r="D27" s="175">
        <v>1332748</v>
      </c>
      <c r="E27" s="176" t="s">
        <v>1479</v>
      </c>
      <c r="F27" s="177" t="s">
        <v>1438</v>
      </c>
      <c r="G27" s="178"/>
      <c r="H27" s="178">
        <v>10</v>
      </c>
      <c r="I27" s="178">
        <v>1000</v>
      </c>
      <c r="J27" s="179" t="s">
        <v>1437</v>
      </c>
      <c r="K27" s="181"/>
      <c r="L27" s="181"/>
      <c r="M27" s="181"/>
      <c r="N27" s="181"/>
      <c r="O27" s="181"/>
      <c r="P27" s="182"/>
    </row>
    <row r="28" spans="1:16" ht="15.75" customHeight="1">
      <c r="A28" s="173">
        <v>24</v>
      </c>
      <c r="B28" s="183" t="s">
        <v>1472</v>
      </c>
      <c r="C28" s="175"/>
      <c r="D28" s="175">
        <v>1548948</v>
      </c>
      <c r="E28" s="176" t="s">
        <v>1478</v>
      </c>
      <c r="F28" s="177" t="s">
        <v>1473</v>
      </c>
      <c r="G28" s="178"/>
      <c r="H28" s="178">
        <v>1</v>
      </c>
      <c r="I28" s="178">
        <v>1000</v>
      </c>
      <c r="J28" s="179" t="s">
        <v>1437</v>
      </c>
      <c r="K28" s="181"/>
      <c r="L28" s="181"/>
      <c r="M28" s="181"/>
      <c r="N28" s="181"/>
      <c r="O28" s="181"/>
      <c r="P28" s="182"/>
    </row>
    <row r="29" spans="1:16" ht="12.75">
      <c r="A29" s="173">
        <v>25</v>
      </c>
      <c r="B29" s="183" t="s">
        <v>1474</v>
      </c>
      <c r="C29" s="175"/>
      <c r="D29" s="175">
        <v>516790</v>
      </c>
      <c r="E29" s="176" t="s">
        <v>1467</v>
      </c>
      <c r="F29" s="177" t="s">
        <v>1438</v>
      </c>
      <c r="G29" s="178"/>
      <c r="H29" s="178">
        <v>5</v>
      </c>
      <c r="I29" s="178">
        <v>100</v>
      </c>
      <c r="J29" s="179" t="s">
        <v>1437</v>
      </c>
      <c r="K29" s="181"/>
      <c r="L29" s="181"/>
      <c r="M29" s="181"/>
      <c r="N29" s="181"/>
      <c r="O29" s="181"/>
      <c r="P29" s="182"/>
    </row>
    <row r="30" spans="1:16" ht="12.75">
      <c r="A30" s="173">
        <v>26</v>
      </c>
      <c r="B30" s="183" t="s">
        <v>1475</v>
      </c>
      <c r="C30" s="175"/>
      <c r="D30" s="175">
        <v>5080</v>
      </c>
      <c r="E30" s="176" t="s">
        <v>1467</v>
      </c>
      <c r="F30" s="177" t="s">
        <v>1438</v>
      </c>
      <c r="G30" s="178"/>
      <c r="H30" s="178">
        <v>5</v>
      </c>
      <c r="I30" s="178">
        <v>100</v>
      </c>
      <c r="J30" s="179" t="s">
        <v>1437</v>
      </c>
      <c r="K30" s="181"/>
      <c r="L30" s="181"/>
      <c r="M30" s="181"/>
      <c r="N30" s="181"/>
      <c r="O30" s="181"/>
      <c r="P30" s="182"/>
    </row>
    <row r="31" spans="1:16" ht="12.75">
      <c r="A31" s="173">
        <v>27</v>
      </c>
      <c r="B31" s="183" t="s">
        <v>1476</v>
      </c>
      <c r="C31" s="175"/>
      <c r="D31" s="175">
        <v>84000</v>
      </c>
      <c r="E31" s="176" t="s">
        <v>1465</v>
      </c>
      <c r="F31" s="177" t="s">
        <v>1441</v>
      </c>
      <c r="G31" s="178"/>
      <c r="H31" s="178">
        <v>14</v>
      </c>
      <c r="I31" s="178">
        <v>1000</v>
      </c>
      <c r="J31" s="179" t="s">
        <v>1437</v>
      </c>
      <c r="K31" s="181"/>
      <c r="L31" s="181"/>
      <c r="M31" s="181"/>
      <c r="N31" s="181"/>
      <c r="O31" s="181"/>
      <c r="P31" s="182"/>
    </row>
    <row r="32" spans="1:16" ht="21.75">
      <c r="A32" s="173">
        <v>28</v>
      </c>
      <c r="B32" s="183" t="s">
        <v>1480</v>
      </c>
      <c r="C32" s="175"/>
      <c r="D32" s="175">
        <v>854100</v>
      </c>
      <c r="E32" s="176" t="s">
        <v>1467</v>
      </c>
      <c r="F32" s="177" t="s">
        <v>1438</v>
      </c>
      <c r="G32" s="178"/>
      <c r="H32" s="178">
        <v>5</v>
      </c>
      <c r="I32" s="178">
        <v>1000</v>
      </c>
      <c r="J32" s="179" t="s">
        <v>1437</v>
      </c>
      <c r="K32" s="181"/>
      <c r="L32" s="181"/>
      <c r="M32" s="181"/>
      <c r="N32" s="181"/>
      <c r="O32" s="181"/>
      <c r="P32" s="182"/>
    </row>
    <row r="33" spans="1:16" ht="12.75">
      <c r="A33" s="173">
        <v>29</v>
      </c>
      <c r="B33" s="183" t="s">
        <v>1481</v>
      </c>
      <c r="C33" s="175"/>
      <c r="D33" s="175">
        <v>21468</v>
      </c>
      <c r="E33" s="176" t="s">
        <v>1467</v>
      </c>
      <c r="F33" s="177" t="s">
        <v>1438</v>
      </c>
      <c r="G33" s="178"/>
      <c r="H33" s="178">
        <v>5</v>
      </c>
      <c r="I33" s="178">
        <v>100</v>
      </c>
      <c r="J33" s="179" t="s">
        <v>1437</v>
      </c>
      <c r="K33" s="181"/>
      <c r="L33" s="181"/>
      <c r="M33" s="181"/>
      <c r="N33" s="181"/>
      <c r="O33" s="181"/>
      <c r="P33" s="182"/>
    </row>
    <row r="34" spans="1:16" ht="12.75">
      <c r="A34" s="173">
        <v>30</v>
      </c>
      <c r="B34" s="183" t="s">
        <v>1558</v>
      </c>
      <c r="C34" s="175"/>
      <c r="D34" s="175">
        <v>65500</v>
      </c>
      <c r="E34" s="176" t="s">
        <v>1482</v>
      </c>
      <c r="F34" s="177" t="s">
        <v>1436</v>
      </c>
      <c r="G34" s="178"/>
      <c r="H34" s="178">
        <v>106</v>
      </c>
      <c r="I34" s="178">
        <v>1000</v>
      </c>
      <c r="J34" s="179" t="s">
        <v>1437</v>
      </c>
      <c r="K34" s="181"/>
      <c r="L34" s="181"/>
      <c r="M34" s="181"/>
      <c r="N34" s="181"/>
      <c r="O34" s="181"/>
      <c r="P34" s="182"/>
    </row>
    <row r="35" spans="1:16" ht="12.75">
      <c r="A35" s="173">
        <v>31</v>
      </c>
      <c r="B35" s="183" t="s">
        <v>1559</v>
      </c>
      <c r="C35" s="175"/>
      <c r="D35" s="175">
        <v>13700</v>
      </c>
      <c r="E35" s="176" t="s">
        <v>1477</v>
      </c>
      <c r="F35" s="177" t="s">
        <v>1436</v>
      </c>
      <c r="G35" s="178"/>
      <c r="H35" s="423">
        <v>40</v>
      </c>
      <c r="I35" s="178">
        <v>1000</v>
      </c>
      <c r="J35" s="179" t="s">
        <v>1437</v>
      </c>
      <c r="K35" s="181"/>
      <c r="L35" s="181"/>
      <c r="M35" s="181"/>
      <c r="N35" s="181"/>
      <c r="O35" s="181"/>
      <c r="P35" s="182"/>
    </row>
    <row r="36" spans="1:16" ht="12.75">
      <c r="A36" s="173">
        <v>32</v>
      </c>
      <c r="B36" s="183" t="s">
        <v>1483</v>
      </c>
      <c r="C36" s="175"/>
      <c r="D36" s="175">
        <v>5525</v>
      </c>
      <c r="E36" s="176" t="s">
        <v>1478</v>
      </c>
      <c r="F36" s="177" t="s">
        <v>1436</v>
      </c>
      <c r="G36" s="185"/>
      <c r="H36" s="178">
        <v>31</v>
      </c>
      <c r="I36" s="178">
        <v>100</v>
      </c>
      <c r="J36" s="179" t="s">
        <v>1437</v>
      </c>
      <c r="K36" s="181"/>
      <c r="L36" s="181"/>
      <c r="M36" s="181"/>
      <c r="N36" s="181"/>
      <c r="O36" s="181"/>
      <c r="P36" s="182"/>
    </row>
    <row r="37" spans="1:16" ht="12.75">
      <c r="A37" s="173">
        <v>33</v>
      </c>
      <c r="B37" s="183" t="s">
        <v>1934</v>
      </c>
      <c r="C37" s="175"/>
      <c r="D37" s="175">
        <v>1285</v>
      </c>
      <c r="E37" s="176" t="s">
        <v>1465</v>
      </c>
      <c r="F37" s="177" t="s">
        <v>1473</v>
      </c>
      <c r="G37" s="178"/>
      <c r="H37" s="178">
        <v>2</v>
      </c>
      <c r="I37" s="178">
        <v>1</v>
      </c>
      <c r="J37" s="179" t="s">
        <v>1437</v>
      </c>
      <c r="K37" s="181"/>
      <c r="L37" s="181"/>
      <c r="M37" s="181"/>
      <c r="N37" s="181"/>
      <c r="O37" s="181"/>
      <c r="P37" s="182"/>
    </row>
    <row r="38" spans="1:16" ht="12.75" customHeight="1">
      <c r="A38" s="173">
        <v>34</v>
      </c>
      <c r="B38" s="183" t="s">
        <v>1484</v>
      </c>
      <c r="C38" s="175"/>
      <c r="D38" s="175">
        <v>530</v>
      </c>
      <c r="E38" s="176" t="s">
        <v>1485</v>
      </c>
      <c r="F38" s="186" t="s">
        <v>1438</v>
      </c>
      <c r="G38" s="178"/>
      <c r="H38" s="178">
        <v>4</v>
      </c>
      <c r="I38" s="178">
        <v>1</v>
      </c>
      <c r="J38" s="179" t="s">
        <v>1437</v>
      </c>
      <c r="K38" s="181"/>
      <c r="L38" s="181"/>
      <c r="M38" s="181"/>
      <c r="N38" s="181"/>
      <c r="O38" s="181"/>
      <c r="P38" s="182"/>
    </row>
    <row r="39" spans="1:26" ht="21.75">
      <c r="A39" s="173">
        <v>35</v>
      </c>
      <c r="B39" s="183" t="s">
        <v>1486</v>
      </c>
      <c r="C39" s="175"/>
      <c r="D39" s="175">
        <v>122</v>
      </c>
      <c r="E39" s="176" t="s">
        <v>1467</v>
      </c>
      <c r="F39" s="186" t="s">
        <v>1438</v>
      </c>
      <c r="G39" s="178"/>
      <c r="H39" s="178">
        <v>5</v>
      </c>
      <c r="I39" s="178">
        <v>1</v>
      </c>
      <c r="J39" s="179" t="s">
        <v>1437</v>
      </c>
      <c r="K39" s="181"/>
      <c r="L39" s="181"/>
      <c r="M39" s="181"/>
      <c r="N39" s="181"/>
      <c r="O39" s="181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</row>
    <row r="40" spans="1:26" ht="12.75">
      <c r="A40" s="173">
        <v>36</v>
      </c>
      <c r="B40" s="183" t="s">
        <v>1487</v>
      </c>
      <c r="C40" s="175"/>
      <c r="D40" s="175">
        <v>91</v>
      </c>
      <c r="E40" s="176" t="s">
        <v>1477</v>
      </c>
      <c r="F40" s="186" t="s">
        <v>1438</v>
      </c>
      <c r="G40" s="178"/>
      <c r="H40" s="178">
        <v>3</v>
      </c>
      <c r="I40" s="178">
        <v>1</v>
      </c>
      <c r="J40" s="179" t="s">
        <v>1488</v>
      </c>
      <c r="K40" s="181"/>
      <c r="L40" s="181"/>
      <c r="M40" s="181"/>
      <c r="N40" s="181"/>
      <c r="O40" s="181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</row>
    <row r="41" spans="1:26" ht="22.5">
      <c r="A41" s="173">
        <v>37</v>
      </c>
      <c r="B41" s="183" t="s">
        <v>1489</v>
      </c>
      <c r="C41" s="175"/>
      <c r="D41" s="175">
        <v>35</v>
      </c>
      <c r="E41" s="176"/>
      <c r="F41" s="186" t="s">
        <v>1935</v>
      </c>
      <c r="G41" s="178"/>
      <c r="H41" s="178"/>
      <c r="I41" s="178">
        <v>1</v>
      </c>
      <c r="J41" s="179" t="s">
        <v>1488</v>
      </c>
      <c r="K41" s="181"/>
      <c r="L41" s="181"/>
      <c r="M41" s="181"/>
      <c r="N41" s="181"/>
      <c r="O41" s="181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</row>
    <row r="42" spans="1:143" s="189" customFormat="1" ht="22.5" thickBot="1">
      <c r="A42" s="173">
        <v>38</v>
      </c>
      <c r="B42" s="183" t="s">
        <v>1938</v>
      </c>
      <c r="C42" s="175">
        <v>1775</v>
      </c>
      <c r="D42" s="175">
        <v>6710</v>
      </c>
      <c r="E42" s="176"/>
      <c r="F42" s="177"/>
      <c r="G42" s="178"/>
      <c r="H42" s="178"/>
      <c r="I42" s="178">
        <v>1</v>
      </c>
      <c r="J42" s="179" t="s">
        <v>1440</v>
      </c>
      <c r="K42" s="181"/>
      <c r="L42" s="181"/>
      <c r="M42" s="181"/>
      <c r="N42" s="181"/>
      <c r="O42" s="181"/>
      <c r="P42" s="187"/>
      <c r="Q42" s="182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</row>
    <row r="43" spans="1:26" ht="12.75">
      <c r="A43" s="173">
        <v>39</v>
      </c>
      <c r="B43" s="183" t="s">
        <v>1940</v>
      </c>
      <c r="C43" s="175">
        <v>500</v>
      </c>
      <c r="D43" s="175">
        <v>1500</v>
      </c>
      <c r="E43" s="176"/>
      <c r="F43" s="186"/>
      <c r="G43" s="178"/>
      <c r="H43" s="178"/>
      <c r="I43" s="178">
        <v>1</v>
      </c>
      <c r="J43" s="179" t="s">
        <v>1939</v>
      </c>
      <c r="K43" s="181"/>
      <c r="L43" s="181"/>
      <c r="M43" s="181"/>
      <c r="N43" s="181"/>
      <c r="O43" s="181"/>
      <c r="P43" s="187"/>
      <c r="Q43" s="188"/>
      <c r="R43" s="188"/>
      <c r="S43" s="188"/>
      <c r="T43" s="188"/>
      <c r="U43" s="188"/>
      <c r="V43" s="188"/>
      <c r="W43" s="188"/>
      <c r="X43" s="188"/>
      <c r="Y43" s="188"/>
      <c r="Z43" s="188"/>
    </row>
    <row r="44" spans="1:16" ht="12.75">
      <c r="A44" s="297" t="s">
        <v>222</v>
      </c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9"/>
      <c r="M44" s="190"/>
      <c r="N44" s="190"/>
      <c r="O44" s="190"/>
      <c r="P44" s="197"/>
    </row>
    <row r="45" spans="1:16" ht="12.75">
      <c r="A45" s="297" t="s">
        <v>1546</v>
      </c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9"/>
      <c r="M45" s="190"/>
      <c r="N45" s="190"/>
      <c r="O45" s="190"/>
      <c r="P45" s="197"/>
    </row>
    <row r="46" spans="1:16" ht="12.75">
      <c r="A46" s="297" t="s">
        <v>1547</v>
      </c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9"/>
      <c r="M46" s="190"/>
      <c r="N46" s="190"/>
      <c r="O46" s="190"/>
      <c r="P46" s="197"/>
    </row>
    <row r="47" spans="6:16" ht="12.75">
      <c r="F47" s="195"/>
      <c r="G47" s="196"/>
      <c r="H47" s="196"/>
      <c r="I47" s="196"/>
      <c r="J47" s="196"/>
      <c r="K47" s="196"/>
      <c r="L47" s="196"/>
      <c r="M47" s="196"/>
      <c r="N47" s="196"/>
      <c r="O47" s="196"/>
      <c r="P47" s="197"/>
    </row>
    <row r="48" spans="6:16" ht="12.75">
      <c r="F48" s="195"/>
      <c r="G48" s="196"/>
      <c r="H48" s="196"/>
      <c r="I48" s="196"/>
      <c r="J48" s="196"/>
      <c r="K48" s="196"/>
      <c r="L48" s="196"/>
      <c r="M48" s="196"/>
      <c r="N48" s="196"/>
      <c r="O48" s="196"/>
      <c r="P48" s="197"/>
    </row>
    <row r="49" spans="6:16" ht="12.75">
      <c r="F49" s="195"/>
      <c r="G49" s="196"/>
      <c r="H49" s="196"/>
      <c r="I49" s="196"/>
      <c r="J49" s="196"/>
      <c r="K49" s="196"/>
      <c r="L49" s="196"/>
      <c r="M49" s="196"/>
      <c r="N49" s="196"/>
      <c r="O49" s="196"/>
      <c r="P49" s="197"/>
    </row>
    <row r="50" spans="6:16" ht="12.75">
      <c r="F50" s="195"/>
      <c r="G50" s="196"/>
      <c r="H50" s="196"/>
      <c r="I50" s="196"/>
      <c r="J50" s="196"/>
      <c r="K50" s="196"/>
      <c r="L50" s="196"/>
      <c r="M50" s="196"/>
      <c r="N50" s="196"/>
      <c r="O50" s="196"/>
      <c r="P50" s="197"/>
    </row>
    <row r="51" spans="6:16" ht="12.75">
      <c r="F51" s="195"/>
      <c r="G51" s="196"/>
      <c r="H51" s="196"/>
      <c r="I51" s="196"/>
      <c r="J51" s="196"/>
      <c r="K51" s="196"/>
      <c r="L51" s="196"/>
      <c r="M51" s="196"/>
      <c r="N51" s="196"/>
      <c r="O51" s="196"/>
      <c r="P51" s="197"/>
    </row>
    <row r="52" spans="6:16" ht="12.75"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7"/>
    </row>
    <row r="53" spans="6:16" ht="12.75"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7"/>
    </row>
    <row r="54" spans="6:16" ht="12.75"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7"/>
    </row>
    <row r="55" spans="6:16" ht="12.75"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7"/>
    </row>
    <row r="56" spans="6:16" ht="12.75"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7"/>
    </row>
    <row r="57" spans="6:16" ht="12.75">
      <c r="F57" s="196"/>
      <c r="G57" s="196"/>
      <c r="H57" s="196"/>
      <c r="I57" s="196"/>
      <c r="J57" s="196"/>
      <c r="K57" s="196"/>
      <c r="L57" s="196"/>
      <c r="M57" s="196"/>
      <c r="N57" s="196"/>
      <c r="O57" s="196"/>
      <c r="P57" s="197"/>
    </row>
    <row r="58" spans="6:16" ht="12.75">
      <c r="F58" s="196"/>
      <c r="G58" s="196"/>
      <c r="H58" s="196"/>
      <c r="I58" s="196"/>
      <c r="J58" s="196"/>
      <c r="K58" s="196"/>
      <c r="L58" s="196"/>
      <c r="M58" s="196"/>
      <c r="N58" s="196"/>
      <c r="O58" s="196"/>
      <c r="P58" s="197"/>
    </row>
    <row r="59" spans="6:15" ht="12.75"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  <row r="60" spans="6:15" ht="12.75">
      <c r="F60" s="196"/>
      <c r="G60" s="196"/>
      <c r="H60" s="196"/>
      <c r="I60" s="196"/>
      <c r="J60" s="196"/>
      <c r="K60" s="196"/>
      <c r="L60" s="196"/>
      <c r="M60" s="196"/>
      <c r="N60" s="196"/>
      <c r="O60" s="196"/>
    </row>
    <row r="61" spans="6:15" ht="12.75">
      <c r="F61" s="196"/>
      <c r="G61" s="196"/>
      <c r="H61" s="196"/>
      <c r="I61" s="196"/>
      <c r="J61" s="196"/>
      <c r="K61" s="196"/>
      <c r="L61" s="196"/>
      <c r="M61" s="196"/>
      <c r="N61" s="196"/>
      <c r="O61" s="196"/>
    </row>
  </sheetData>
  <sheetProtection/>
  <mergeCells count="13">
    <mergeCell ref="A44:L44"/>
    <mergeCell ref="A45:L45"/>
    <mergeCell ref="A46:L46"/>
    <mergeCell ref="A1:O1"/>
    <mergeCell ref="A2:O2"/>
    <mergeCell ref="A3:A4"/>
    <mergeCell ref="B3:B4"/>
    <mergeCell ref="C3:D3"/>
    <mergeCell ref="E3:F4"/>
    <mergeCell ref="G3:H3"/>
    <mergeCell ref="I3:J4"/>
    <mergeCell ref="K3:L3"/>
    <mergeCell ref="M3:O3"/>
  </mergeCells>
  <printOptions/>
  <pageMargins left="0.5905511811023623" right="0.3937007874015748" top="1.1811023622047245" bottom="0.3937007874015748" header="0.5118110236220472" footer="0.5118110236220472"/>
  <pageSetup fitToHeight="1" fitToWidth="1" horizontalDpi="600" verticalDpi="600" orientation="landscape" paperSize="9" scale="7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7"/>
  <sheetViews>
    <sheetView zoomScalePageLayoutView="0" workbookViewId="0" topLeftCell="A1">
      <selection activeCell="J131" sqref="J131"/>
    </sheetView>
  </sheetViews>
  <sheetFormatPr defaultColWidth="9.140625" defaultRowHeight="12.75"/>
  <cols>
    <col min="1" max="1" width="23.00390625" style="27" customWidth="1"/>
    <col min="2" max="8" width="12.7109375" style="27" customWidth="1"/>
  </cols>
  <sheetData>
    <row r="1" spans="1:8" ht="30" customHeight="1">
      <c r="A1" s="336" t="s">
        <v>1132</v>
      </c>
      <c r="B1" s="335"/>
      <c r="C1" s="335"/>
      <c r="D1" s="335"/>
      <c r="E1" s="335"/>
      <c r="F1" s="335"/>
      <c r="G1" s="335"/>
      <c r="H1" s="335"/>
    </row>
    <row r="2" spans="1:8" ht="15.75" customHeight="1">
      <c r="A2" s="337"/>
      <c r="B2" s="337" t="s">
        <v>954</v>
      </c>
      <c r="C2" s="337"/>
      <c r="D2" s="337" t="s">
        <v>955</v>
      </c>
      <c r="E2" s="337"/>
      <c r="F2" s="337" t="s">
        <v>525</v>
      </c>
      <c r="G2" s="337"/>
      <c r="H2" s="338" t="s">
        <v>956</v>
      </c>
    </row>
    <row r="3" spans="1:8" ht="31.5" customHeight="1">
      <c r="A3" s="337"/>
      <c r="B3" s="45" t="s">
        <v>266</v>
      </c>
      <c r="C3" s="45" t="s">
        <v>267</v>
      </c>
      <c r="D3" s="45" t="s">
        <v>266</v>
      </c>
      <c r="E3" s="45" t="s">
        <v>267</v>
      </c>
      <c r="F3" s="45" t="s">
        <v>266</v>
      </c>
      <c r="G3" s="45" t="s">
        <v>267</v>
      </c>
      <c r="H3" s="337"/>
    </row>
    <row r="4" spans="1:8" s="5" customFormat="1" ht="15.75">
      <c r="A4" s="339" t="s">
        <v>500</v>
      </c>
      <c r="B4" s="339"/>
      <c r="C4" s="339"/>
      <c r="D4" s="339"/>
      <c r="E4" s="339"/>
      <c r="F4" s="339"/>
      <c r="G4" s="339"/>
      <c r="H4" s="339"/>
    </row>
    <row r="5" spans="1:8" s="5" customFormat="1" ht="15.75">
      <c r="A5" s="46" t="s">
        <v>932</v>
      </c>
      <c r="B5" s="85">
        <v>235</v>
      </c>
      <c r="C5" s="85">
        <v>125</v>
      </c>
      <c r="D5" s="85"/>
      <c r="E5" s="85"/>
      <c r="F5" s="85">
        <v>325</v>
      </c>
      <c r="G5" s="85">
        <v>325</v>
      </c>
      <c r="H5" s="85">
        <v>2925</v>
      </c>
    </row>
    <row r="6" spans="1:8" s="5" customFormat="1" ht="15.75">
      <c r="A6" s="58" t="s">
        <v>270</v>
      </c>
      <c r="B6" s="58">
        <f>SUM(B5)</f>
        <v>235</v>
      </c>
      <c r="C6" s="58">
        <f aca="true" t="shared" si="0" ref="C6:H6">SUM(C5)</f>
        <v>125</v>
      </c>
      <c r="D6" s="58">
        <f t="shared" si="0"/>
        <v>0</v>
      </c>
      <c r="E6" s="58">
        <f t="shared" si="0"/>
        <v>0</v>
      </c>
      <c r="F6" s="58">
        <f t="shared" si="0"/>
        <v>325</v>
      </c>
      <c r="G6" s="58">
        <f t="shared" si="0"/>
        <v>325</v>
      </c>
      <c r="H6" s="58">
        <f t="shared" si="0"/>
        <v>2925</v>
      </c>
    </row>
    <row r="7" spans="1:8" s="5" customFormat="1" ht="15.75">
      <c r="A7" s="58" t="s">
        <v>271</v>
      </c>
      <c r="B7" s="340">
        <f>B6+C6</f>
        <v>360</v>
      </c>
      <c r="C7" s="340"/>
      <c r="D7" s="340">
        <f>D6+E6</f>
        <v>0</v>
      </c>
      <c r="E7" s="340"/>
      <c r="F7" s="340">
        <f>F6+G6</f>
        <v>650</v>
      </c>
      <c r="G7" s="340"/>
      <c r="H7" s="58"/>
    </row>
    <row r="8" spans="1:9" s="5" customFormat="1" ht="15.75">
      <c r="A8" s="341"/>
      <c r="B8" s="341"/>
      <c r="C8" s="341"/>
      <c r="D8" s="341"/>
      <c r="E8" s="341"/>
      <c r="F8" s="341"/>
      <c r="G8" s="341"/>
      <c r="H8" s="341"/>
      <c r="I8" s="161"/>
    </row>
    <row r="9" spans="1:9" s="5" customFormat="1" ht="18.75">
      <c r="A9" s="339" t="s">
        <v>648</v>
      </c>
      <c r="B9" s="339"/>
      <c r="C9" s="339"/>
      <c r="D9" s="339"/>
      <c r="E9" s="339"/>
      <c r="F9" s="339"/>
      <c r="G9" s="339"/>
      <c r="H9" s="339"/>
      <c r="I9" s="162"/>
    </row>
    <row r="10" spans="1:9" s="5" customFormat="1" ht="15.75">
      <c r="A10" s="123" t="s">
        <v>933</v>
      </c>
      <c r="B10" s="68">
        <v>270</v>
      </c>
      <c r="C10" s="128">
        <v>270</v>
      </c>
      <c r="D10" s="128"/>
      <c r="E10" s="128">
        <v>138</v>
      </c>
      <c r="F10" s="128">
        <v>190</v>
      </c>
      <c r="G10" s="128">
        <v>190</v>
      </c>
      <c r="H10" s="128">
        <v>1170</v>
      </c>
      <c r="I10" s="163"/>
    </row>
    <row r="11" spans="1:9" s="5" customFormat="1" ht="15.75">
      <c r="A11" s="130" t="s">
        <v>934</v>
      </c>
      <c r="B11" s="61">
        <v>280</v>
      </c>
      <c r="C11" s="100">
        <v>280</v>
      </c>
      <c r="D11" s="100"/>
      <c r="E11" s="100">
        <v>125</v>
      </c>
      <c r="F11" s="100">
        <v>185</v>
      </c>
      <c r="G11" s="100">
        <v>185</v>
      </c>
      <c r="H11" s="100">
        <v>1330</v>
      </c>
      <c r="I11" s="163"/>
    </row>
    <row r="12" spans="1:9" s="5" customFormat="1" ht="15.75">
      <c r="A12" s="58" t="s">
        <v>270</v>
      </c>
      <c r="B12" s="58">
        <f aca="true" t="shared" si="1" ref="B12:H12">SUM(B10:B11)</f>
        <v>550</v>
      </c>
      <c r="C12" s="58">
        <f t="shared" si="1"/>
        <v>550</v>
      </c>
      <c r="D12" s="58">
        <f t="shared" si="1"/>
        <v>0</v>
      </c>
      <c r="E12" s="58">
        <f t="shared" si="1"/>
        <v>263</v>
      </c>
      <c r="F12" s="58">
        <f t="shared" si="1"/>
        <v>375</v>
      </c>
      <c r="G12" s="58">
        <f t="shared" si="1"/>
        <v>375</v>
      </c>
      <c r="H12" s="58">
        <f t="shared" si="1"/>
        <v>2500</v>
      </c>
      <c r="I12" s="33"/>
    </row>
    <row r="13" spans="1:9" s="5" customFormat="1" ht="15.75">
      <c r="A13" s="58" t="s">
        <v>271</v>
      </c>
      <c r="B13" s="340">
        <f>B12+C12</f>
        <v>1100</v>
      </c>
      <c r="C13" s="340"/>
      <c r="D13" s="340">
        <f>D12+E12</f>
        <v>263</v>
      </c>
      <c r="E13" s="340"/>
      <c r="F13" s="340">
        <f>F12+G12</f>
        <v>750</v>
      </c>
      <c r="G13" s="340"/>
      <c r="H13" s="58"/>
      <c r="I13" s="164"/>
    </row>
    <row r="14" spans="1:8" s="5" customFormat="1" ht="15.75">
      <c r="A14" s="341"/>
      <c r="B14" s="341"/>
      <c r="C14" s="341"/>
      <c r="D14" s="341"/>
      <c r="E14" s="341"/>
      <c r="F14" s="341"/>
      <c r="G14" s="341"/>
      <c r="H14" s="341"/>
    </row>
    <row r="15" spans="1:8" s="5" customFormat="1" ht="15.75">
      <c r="A15" s="339" t="s">
        <v>501</v>
      </c>
      <c r="B15" s="339"/>
      <c r="C15" s="339"/>
      <c r="D15" s="339"/>
      <c r="E15" s="339"/>
      <c r="F15" s="339"/>
      <c r="G15" s="339"/>
      <c r="H15" s="339"/>
    </row>
    <row r="16" spans="1:8" s="5" customFormat="1" ht="15.75">
      <c r="A16" s="85" t="s">
        <v>288</v>
      </c>
      <c r="B16" s="69"/>
      <c r="C16" s="40">
        <v>560</v>
      </c>
      <c r="D16" s="40"/>
      <c r="E16" s="40">
        <v>1200</v>
      </c>
      <c r="F16" s="40"/>
      <c r="G16" s="40"/>
      <c r="H16" s="69"/>
    </row>
    <row r="17" spans="1:8" s="5" customFormat="1" ht="15.75">
      <c r="A17" s="122" t="s">
        <v>935</v>
      </c>
      <c r="B17" s="68">
        <v>227</v>
      </c>
      <c r="C17" s="128">
        <v>227</v>
      </c>
      <c r="D17" s="128">
        <v>150</v>
      </c>
      <c r="E17" s="128">
        <v>150</v>
      </c>
      <c r="F17" s="128">
        <v>150</v>
      </c>
      <c r="G17" s="128">
        <v>150</v>
      </c>
      <c r="H17" s="39"/>
    </row>
    <row r="18" spans="1:8" s="5" customFormat="1" ht="15.75">
      <c r="A18" s="58" t="s">
        <v>270</v>
      </c>
      <c r="B18" s="58">
        <f>SUM(B17:B17)</f>
        <v>227</v>
      </c>
      <c r="C18" s="58">
        <f>SUM(C17:C17)</f>
        <v>227</v>
      </c>
      <c r="D18" s="58">
        <f>SUM(D17:D17)</f>
        <v>150</v>
      </c>
      <c r="E18" s="58">
        <f>SUM(E16:E17)</f>
        <v>1350</v>
      </c>
      <c r="F18" s="58">
        <f>SUM(F17:F17)</f>
        <v>150</v>
      </c>
      <c r="G18" s="58">
        <f>SUM(G17:G17)</f>
        <v>150</v>
      </c>
      <c r="H18" s="58">
        <v>900</v>
      </c>
    </row>
    <row r="19" spans="1:8" s="5" customFormat="1" ht="15.75">
      <c r="A19" s="58" t="s">
        <v>271</v>
      </c>
      <c r="B19" s="340">
        <f>B18+C18</f>
        <v>454</v>
      </c>
      <c r="C19" s="340"/>
      <c r="D19" s="340">
        <f>D18+E18</f>
        <v>1500</v>
      </c>
      <c r="E19" s="340"/>
      <c r="F19" s="340">
        <f>F18+G18</f>
        <v>300</v>
      </c>
      <c r="G19" s="340"/>
      <c r="H19" s="58"/>
    </row>
    <row r="20" spans="1:8" s="5" customFormat="1" ht="15.75">
      <c r="A20" s="341"/>
      <c r="B20" s="341"/>
      <c r="C20" s="341"/>
      <c r="D20" s="341"/>
      <c r="E20" s="341"/>
      <c r="F20" s="341"/>
      <c r="G20" s="341"/>
      <c r="H20" s="341"/>
    </row>
    <row r="21" spans="1:8" s="5" customFormat="1" ht="15.75">
      <c r="A21" s="339" t="s">
        <v>502</v>
      </c>
      <c r="B21" s="339"/>
      <c r="C21" s="339"/>
      <c r="D21" s="339"/>
      <c r="E21" s="339"/>
      <c r="F21" s="339"/>
      <c r="G21" s="339"/>
      <c r="H21" s="339"/>
    </row>
    <row r="22" spans="1:8" s="5" customFormat="1" ht="15.75">
      <c r="A22" s="122" t="s">
        <v>936</v>
      </c>
      <c r="B22" s="123">
        <v>160</v>
      </c>
      <c r="C22" s="125">
        <v>160</v>
      </c>
      <c r="D22" s="125"/>
      <c r="E22" s="125"/>
      <c r="F22" s="125">
        <v>100</v>
      </c>
      <c r="G22" s="125">
        <v>100</v>
      </c>
      <c r="H22" s="39"/>
    </row>
    <row r="23" spans="1:8" s="5" customFormat="1" ht="15.75">
      <c r="A23" s="122" t="s">
        <v>937</v>
      </c>
      <c r="B23" s="123">
        <v>600</v>
      </c>
      <c r="C23" s="125">
        <v>600</v>
      </c>
      <c r="D23" s="125">
        <v>500</v>
      </c>
      <c r="E23" s="125">
        <v>500</v>
      </c>
      <c r="F23" s="125"/>
      <c r="G23" s="125"/>
      <c r="H23" s="39"/>
    </row>
    <row r="24" spans="1:8" s="5" customFormat="1" ht="15.75">
      <c r="A24" s="58" t="s">
        <v>270</v>
      </c>
      <c r="B24" s="58">
        <f aca="true" t="shared" si="2" ref="B24:G24">SUM(B22:B23)</f>
        <v>760</v>
      </c>
      <c r="C24" s="58">
        <f t="shared" si="2"/>
        <v>760</v>
      </c>
      <c r="D24" s="58">
        <f t="shared" si="2"/>
        <v>500</v>
      </c>
      <c r="E24" s="58">
        <f t="shared" si="2"/>
        <v>500</v>
      </c>
      <c r="F24" s="58">
        <f t="shared" si="2"/>
        <v>100</v>
      </c>
      <c r="G24" s="58">
        <f t="shared" si="2"/>
        <v>100</v>
      </c>
      <c r="H24" s="58">
        <v>14900</v>
      </c>
    </row>
    <row r="25" spans="1:8" s="5" customFormat="1" ht="15.75">
      <c r="A25" s="58" t="s">
        <v>271</v>
      </c>
      <c r="B25" s="340">
        <f>B24+C24</f>
        <v>1520</v>
      </c>
      <c r="C25" s="340"/>
      <c r="D25" s="340">
        <f>D24+E24</f>
        <v>1000</v>
      </c>
      <c r="E25" s="340"/>
      <c r="F25" s="340">
        <f>F24+G24</f>
        <v>200</v>
      </c>
      <c r="G25" s="340"/>
      <c r="H25" s="58"/>
    </row>
    <row r="26" spans="1:8" s="5" customFormat="1" ht="15.75">
      <c r="A26" s="341"/>
      <c r="B26" s="341"/>
      <c r="C26" s="341"/>
      <c r="D26" s="341"/>
      <c r="E26" s="341"/>
      <c r="F26" s="341"/>
      <c r="G26" s="341"/>
      <c r="H26" s="341"/>
    </row>
    <row r="27" spans="1:8" s="5" customFormat="1" ht="15.75">
      <c r="A27" s="339" t="s">
        <v>503</v>
      </c>
      <c r="B27" s="339"/>
      <c r="C27" s="339"/>
      <c r="D27" s="339"/>
      <c r="E27" s="339"/>
      <c r="F27" s="339"/>
      <c r="G27" s="339"/>
      <c r="H27" s="339"/>
    </row>
    <row r="28" spans="1:8" s="5" customFormat="1" ht="15.75">
      <c r="A28" s="58" t="s">
        <v>270</v>
      </c>
      <c r="B28" s="58"/>
      <c r="C28" s="58"/>
      <c r="D28" s="58"/>
      <c r="E28" s="58"/>
      <c r="F28" s="58"/>
      <c r="G28" s="58"/>
      <c r="H28" s="58">
        <v>16800</v>
      </c>
    </row>
    <row r="29" spans="1:8" s="5" customFormat="1" ht="15.75">
      <c r="A29" s="58" t="s">
        <v>271</v>
      </c>
      <c r="B29" s="340">
        <f>B28+C28</f>
        <v>0</v>
      </c>
      <c r="C29" s="340"/>
      <c r="D29" s="340">
        <f>D28+E28</f>
        <v>0</v>
      </c>
      <c r="E29" s="340"/>
      <c r="F29" s="340">
        <f>F28+G28</f>
        <v>0</v>
      </c>
      <c r="G29" s="340"/>
      <c r="H29" s="58"/>
    </row>
    <row r="30" spans="1:8" s="5" customFormat="1" ht="15.75">
      <c r="A30" s="341"/>
      <c r="B30" s="341"/>
      <c r="C30" s="341"/>
      <c r="D30" s="341"/>
      <c r="E30" s="341"/>
      <c r="F30" s="341"/>
      <c r="G30" s="341"/>
      <c r="H30" s="341"/>
    </row>
    <row r="31" spans="1:8" s="5" customFormat="1" ht="15.75">
      <c r="A31" s="339" t="s">
        <v>504</v>
      </c>
      <c r="B31" s="339"/>
      <c r="C31" s="339"/>
      <c r="D31" s="339"/>
      <c r="E31" s="339"/>
      <c r="F31" s="339"/>
      <c r="G31" s="339"/>
      <c r="H31" s="339"/>
    </row>
    <row r="32" spans="1:8" s="5" customFormat="1" ht="15.75">
      <c r="A32" s="58" t="s">
        <v>270</v>
      </c>
      <c r="B32" s="58"/>
      <c r="C32" s="58"/>
      <c r="D32" s="58"/>
      <c r="E32" s="58"/>
      <c r="F32" s="58"/>
      <c r="G32" s="58"/>
      <c r="H32" s="58">
        <v>9800</v>
      </c>
    </row>
    <row r="33" spans="1:8" s="5" customFormat="1" ht="15.75">
      <c r="A33" s="58" t="s">
        <v>271</v>
      </c>
      <c r="B33" s="340">
        <f>B32+C32</f>
        <v>0</v>
      </c>
      <c r="C33" s="340"/>
      <c r="D33" s="340">
        <f>D32+E32</f>
        <v>0</v>
      </c>
      <c r="E33" s="340"/>
      <c r="F33" s="340">
        <f>F32+G32</f>
        <v>0</v>
      </c>
      <c r="G33" s="340"/>
      <c r="H33" s="58"/>
    </row>
    <row r="34" spans="1:8" s="5" customFormat="1" ht="15.75">
      <c r="A34" s="341"/>
      <c r="B34" s="341"/>
      <c r="C34" s="341"/>
      <c r="D34" s="341"/>
      <c r="E34" s="341"/>
      <c r="F34" s="341"/>
      <c r="G34" s="341"/>
      <c r="H34" s="341"/>
    </row>
    <row r="35" spans="1:8" s="5" customFormat="1" ht="15.75">
      <c r="A35" s="339" t="s">
        <v>505</v>
      </c>
      <c r="B35" s="339"/>
      <c r="C35" s="339"/>
      <c r="D35" s="339"/>
      <c r="E35" s="339"/>
      <c r="F35" s="339"/>
      <c r="G35" s="339"/>
      <c r="H35" s="339"/>
    </row>
    <row r="36" spans="1:8" s="5" customFormat="1" ht="15.75">
      <c r="A36" s="122" t="s">
        <v>1410</v>
      </c>
      <c r="B36" s="39">
        <v>200</v>
      </c>
      <c r="C36" s="39"/>
      <c r="D36" s="39"/>
      <c r="E36" s="39"/>
      <c r="F36" s="39"/>
      <c r="G36" s="39"/>
      <c r="H36" s="39"/>
    </row>
    <row r="37" spans="1:8" s="5" customFormat="1" ht="15.75">
      <c r="A37" s="58" t="s">
        <v>270</v>
      </c>
      <c r="B37" s="58">
        <f>SUM(B36:B36)</f>
        <v>200</v>
      </c>
      <c r="C37" s="58">
        <f>SUM(C36:C36)</f>
        <v>0</v>
      </c>
      <c r="D37" s="58">
        <f>SUM(D36:D36)</f>
        <v>0</v>
      </c>
      <c r="E37" s="58">
        <f>SUM(E36:E36)</f>
        <v>0</v>
      </c>
      <c r="F37" s="58"/>
      <c r="G37" s="58"/>
      <c r="H37" s="58">
        <v>7700</v>
      </c>
    </row>
    <row r="38" spans="1:8" s="5" customFormat="1" ht="15.75">
      <c r="A38" s="58" t="s">
        <v>271</v>
      </c>
      <c r="B38" s="340">
        <f>B37+C37</f>
        <v>200</v>
      </c>
      <c r="C38" s="340"/>
      <c r="D38" s="340">
        <f>D37+E37</f>
        <v>0</v>
      </c>
      <c r="E38" s="340"/>
      <c r="F38" s="340">
        <f>F37+G37</f>
        <v>0</v>
      </c>
      <c r="G38" s="340"/>
      <c r="H38" s="58"/>
    </row>
    <row r="39" spans="1:8" s="5" customFormat="1" ht="15.75">
      <c r="A39" s="341"/>
      <c r="B39" s="341"/>
      <c r="C39" s="341"/>
      <c r="D39" s="341"/>
      <c r="E39" s="341"/>
      <c r="F39" s="341"/>
      <c r="G39" s="341"/>
      <c r="H39" s="341"/>
    </row>
    <row r="40" spans="1:8" s="5" customFormat="1" ht="15.75">
      <c r="A40" s="339" t="s">
        <v>506</v>
      </c>
      <c r="B40" s="339"/>
      <c r="C40" s="339"/>
      <c r="D40" s="339"/>
      <c r="E40" s="339"/>
      <c r="F40" s="339"/>
      <c r="G40" s="339"/>
      <c r="H40" s="339"/>
    </row>
    <row r="41" spans="1:8" s="5" customFormat="1" ht="15.75">
      <c r="A41" s="58" t="s">
        <v>270</v>
      </c>
      <c r="B41" s="58"/>
      <c r="C41" s="58"/>
      <c r="D41" s="58"/>
      <c r="E41" s="58"/>
      <c r="F41" s="58"/>
      <c r="G41" s="58"/>
      <c r="H41" s="58">
        <v>1780</v>
      </c>
    </row>
    <row r="42" spans="1:8" s="5" customFormat="1" ht="15.75">
      <c r="A42" s="58" t="s">
        <v>271</v>
      </c>
      <c r="B42" s="340">
        <f>B41+C41</f>
        <v>0</v>
      </c>
      <c r="C42" s="340"/>
      <c r="D42" s="340">
        <f>D41+E41</f>
        <v>0</v>
      </c>
      <c r="E42" s="340"/>
      <c r="F42" s="340">
        <f>F41+G41</f>
        <v>0</v>
      </c>
      <c r="G42" s="340"/>
      <c r="H42" s="58"/>
    </row>
    <row r="43" spans="1:8" s="5" customFormat="1" ht="15.75">
      <c r="A43" s="341"/>
      <c r="B43" s="341"/>
      <c r="C43" s="341"/>
      <c r="D43" s="341"/>
      <c r="E43" s="341"/>
      <c r="F43" s="341"/>
      <c r="G43" s="341"/>
      <c r="H43" s="341"/>
    </row>
    <row r="44" spans="1:8" s="5" customFormat="1" ht="15.75">
      <c r="A44" s="339" t="s">
        <v>507</v>
      </c>
      <c r="B44" s="339"/>
      <c r="C44" s="339"/>
      <c r="D44" s="339"/>
      <c r="E44" s="339"/>
      <c r="F44" s="339"/>
      <c r="G44" s="339"/>
      <c r="H44" s="339"/>
    </row>
    <row r="45" spans="1:8" s="5" customFormat="1" ht="31.5">
      <c r="A45" s="122" t="s">
        <v>938</v>
      </c>
      <c r="B45" s="159">
        <v>1000</v>
      </c>
      <c r="C45" s="160">
        <v>375</v>
      </c>
      <c r="D45" s="51">
        <v>150</v>
      </c>
      <c r="E45" s="51">
        <v>0</v>
      </c>
      <c r="F45" s="51">
        <v>400</v>
      </c>
      <c r="G45" s="51">
        <v>400</v>
      </c>
      <c r="H45" s="51">
        <v>6000</v>
      </c>
    </row>
    <row r="46" spans="1:8" s="5" customFormat="1" ht="15.75">
      <c r="A46" s="122" t="s">
        <v>939</v>
      </c>
      <c r="B46" s="159">
        <v>2000</v>
      </c>
      <c r="C46" s="160">
        <v>0</v>
      </c>
      <c r="D46" s="51">
        <v>2000</v>
      </c>
      <c r="E46" s="51">
        <v>0</v>
      </c>
      <c r="F46" s="51">
        <v>850</v>
      </c>
      <c r="G46" s="51">
        <v>0</v>
      </c>
      <c r="H46" s="51">
        <v>9000</v>
      </c>
    </row>
    <row r="47" spans="1:8" s="5" customFormat="1" ht="15.75">
      <c r="A47" s="122" t="s">
        <v>940</v>
      </c>
      <c r="B47" s="159">
        <v>1400</v>
      </c>
      <c r="C47" s="160">
        <v>1200</v>
      </c>
      <c r="D47" s="51">
        <v>350</v>
      </c>
      <c r="E47" s="51">
        <v>300</v>
      </c>
      <c r="F47" s="51">
        <v>600</v>
      </c>
      <c r="G47" s="51">
        <v>600</v>
      </c>
      <c r="H47" s="51">
        <v>7020</v>
      </c>
    </row>
    <row r="48" spans="1:8" s="5" customFormat="1" ht="15.75">
      <c r="A48" s="122" t="s">
        <v>941</v>
      </c>
      <c r="B48" s="159">
        <v>250</v>
      </c>
      <c r="C48" s="160">
        <v>250</v>
      </c>
      <c r="D48" s="51">
        <v>100</v>
      </c>
      <c r="E48" s="51">
        <v>100</v>
      </c>
      <c r="F48" s="51">
        <v>100</v>
      </c>
      <c r="G48" s="51">
        <v>100</v>
      </c>
      <c r="H48" s="51">
        <v>1200</v>
      </c>
    </row>
    <row r="49" spans="1:8" s="5" customFormat="1" ht="15.75">
      <c r="A49" s="58" t="s">
        <v>270</v>
      </c>
      <c r="B49" s="58">
        <f aca="true" t="shared" si="3" ref="B49:H49">SUM(B45:B48)</f>
        <v>4650</v>
      </c>
      <c r="C49" s="58">
        <f t="shared" si="3"/>
        <v>1825</v>
      </c>
      <c r="D49" s="58">
        <f t="shared" si="3"/>
        <v>2600</v>
      </c>
      <c r="E49" s="58">
        <f t="shared" si="3"/>
        <v>400</v>
      </c>
      <c r="F49" s="58">
        <f t="shared" si="3"/>
        <v>1950</v>
      </c>
      <c r="G49" s="58">
        <f t="shared" si="3"/>
        <v>1100</v>
      </c>
      <c r="H49" s="58">
        <f t="shared" si="3"/>
        <v>23220</v>
      </c>
    </row>
    <row r="50" spans="1:8" s="5" customFormat="1" ht="15.75">
      <c r="A50" s="58" t="s">
        <v>271</v>
      </c>
      <c r="B50" s="340">
        <f>B49+C49</f>
        <v>6475</v>
      </c>
      <c r="C50" s="340"/>
      <c r="D50" s="340">
        <f>D49+E49</f>
        <v>3000</v>
      </c>
      <c r="E50" s="340"/>
      <c r="F50" s="340">
        <f>F49+G49</f>
        <v>3050</v>
      </c>
      <c r="G50" s="340"/>
      <c r="H50" s="58"/>
    </row>
    <row r="51" spans="1:8" s="5" customFormat="1" ht="15.75">
      <c r="A51" s="341"/>
      <c r="B51" s="341"/>
      <c r="C51" s="341"/>
      <c r="D51" s="341"/>
      <c r="E51" s="341"/>
      <c r="F51" s="341"/>
      <c r="G51" s="341"/>
      <c r="H51" s="341"/>
    </row>
    <row r="52" spans="1:8" s="5" customFormat="1" ht="15.75">
      <c r="A52" s="339" t="s">
        <v>508</v>
      </c>
      <c r="B52" s="339"/>
      <c r="C52" s="339"/>
      <c r="D52" s="339"/>
      <c r="E52" s="339"/>
      <c r="F52" s="339"/>
      <c r="G52" s="339"/>
      <c r="H52" s="339"/>
    </row>
    <row r="53" spans="1:8" s="5" customFormat="1" ht="15.75">
      <c r="A53" s="58" t="s">
        <v>270</v>
      </c>
      <c r="B53" s="58"/>
      <c r="C53" s="58">
        <v>1415</v>
      </c>
      <c r="D53" s="58"/>
      <c r="E53" s="58">
        <v>1000</v>
      </c>
      <c r="F53" s="58"/>
      <c r="G53" s="58"/>
      <c r="H53" s="58"/>
    </row>
    <row r="54" spans="1:8" s="5" customFormat="1" ht="15.75">
      <c r="A54" s="58" t="s">
        <v>271</v>
      </c>
      <c r="B54" s="340">
        <f>B53+C53</f>
        <v>1415</v>
      </c>
      <c r="C54" s="340"/>
      <c r="D54" s="340">
        <f>D53+E53</f>
        <v>1000</v>
      </c>
      <c r="E54" s="340"/>
      <c r="F54" s="340">
        <f>F53+G53</f>
        <v>0</v>
      </c>
      <c r="G54" s="340"/>
      <c r="H54" s="58"/>
    </row>
    <row r="55" spans="1:8" s="5" customFormat="1" ht="15.75">
      <c r="A55" s="341"/>
      <c r="B55" s="341"/>
      <c r="C55" s="341"/>
      <c r="D55" s="341"/>
      <c r="E55" s="341"/>
      <c r="F55" s="341"/>
      <c r="G55" s="341"/>
      <c r="H55" s="341"/>
    </row>
    <row r="56" spans="1:8" s="5" customFormat="1" ht="15.75">
      <c r="A56" s="339" t="s">
        <v>512</v>
      </c>
      <c r="B56" s="339"/>
      <c r="C56" s="339"/>
      <c r="D56" s="339"/>
      <c r="E56" s="339"/>
      <c r="F56" s="339"/>
      <c r="G56" s="339"/>
      <c r="H56" s="339"/>
    </row>
    <row r="57" spans="1:8" s="5" customFormat="1" ht="15.75">
      <c r="A57" s="58" t="s">
        <v>270</v>
      </c>
      <c r="B57" s="58">
        <v>1514</v>
      </c>
      <c r="C57" s="58"/>
      <c r="D57" s="58"/>
      <c r="E57" s="58"/>
      <c r="F57" s="58"/>
      <c r="G57" s="58"/>
      <c r="H57" s="58"/>
    </row>
    <row r="58" spans="1:8" s="5" customFormat="1" ht="15.75">
      <c r="A58" s="58" t="s">
        <v>271</v>
      </c>
      <c r="B58" s="340">
        <f>B57+C57</f>
        <v>1514</v>
      </c>
      <c r="C58" s="340"/>
      <c r="D58" s="340">
        <f>D57+E57</f>
        <v>0</v>
      </c>
      <c r="E58" s="340"/>
      <c r="F58" s="340">
        <f>F57+G57</f>
        <v>0</v>
      </c>
      <c r="G58" s="340"/>
      <c r="H58" s="58"/>
    </row>
    <row r="59" spans="1:8" s="5" customFormat="1" ht="15.75">
      <c r="A59" s="341"/>
      <c r="B59" s="341"/>
      <c r="C59" s="341"/>
      <c r="D59" s="341"/>
      <c r="E59" s="341"/>
      <c r="F59" s="341"/>
      <c r="G59" s="341"/>
      <c r="H59" s="341"/>
    </row>
    <row r="60" spans="1:8" s="5" customFormat="1" ht="15.75">
      <c r="A60" s="339" t="s">
        <v>513</v>
      </c>
      <c r="B60" s="339"/>
      <c r="C60" s="339"/>
      <c r="D60" s="339"/>
      <c r="E60" s="339"/>
      <c r="F60" s="339"/>
      <c r="G60" s="339"/>
      <c r="H60" s="339"/>
    </row>
    <row r="61" spans="1:8" s="5" customFormat="1" ht="15.75">
      <c r="A61" s="58" t="s">
        <v>270</v>
      </c>
      <c r="B61" s="58">
        <v>650</v>
      </c>
      <c r="C61" s="58">
        <v>550</v>
      </c>
      <c r="D61" s="58">
        <v>552</v>
      </c>
      <c r="E61" s="58"/>
      <c r="F61" s="58">
        <v>120</v>
      </c>
      <c r="G61" s="58">
        <v>221</v>
      </c>
      <c r="H61" s="58">
        <v>12100</v>
      </c>
    </row>
    <row r="62" spans="1:8" s="5" customFormat="1" ht="15.75">
      <c r="A62" s="58" t="s">
        <v>271</v>
      </c>
      <c r="B62" s="340">
        <f>B61+C61</f>
        <v>1200</v>
      </c>
      <c r="C62" s="340"/>
      <c r="D62" s="340">
        <f>D61+E61</f>
        <v>552</v>
      </c>
      <c r="E62" s="340"/>
      <c r="F62" s="340">
        <f>F61+G61</f>
        <v>341</v>
      </c>
      <c r="G62" s="340"/>
      <c r="H62" s="58"/>
    </row>
    <row r="63" spans="1:8" s="5" customFormat="1" ht="15.75">
      <c r="A63" s="341"/>
      <c r="B63" s="341"/>
      <c r="C63" s="341"/>
      <c r="D63" s="341"/>
      <c r="E63" s="341"/>
      <c r="F63" s="341"/>
      <c r="G63" s="341"/>
      <c r="H63" s="341"/>
    </row>
    <row r="64" spans="1:8" s="5" customFormat="1" ht="15.75">
      <c r="A64" s="339" t="s">
        <v>514</v>
      </c>
      <c r="B64" s="339"/>
      <c r="C64" s="339"/>
      <c r="D64" s="339"/>
      <c r="E64" s="339"/>
      <c r="F64" s="339"/>
      <c r="G64" s="339"/>
      <c r="H64" s="339"/>
    </row>
    <row r="65" spans="1:8" s="5" customFormat="1" ht="31.5">
      <c r="A65" s="122" t="s">
        <v>1133</v>
      </c>
      <c r="B65" s="68">
        <f>307-65</f>
        <v>242</v>
      </c>
      <c r="C65" s="128">
        <v>750</v>
      </c>
      <c r="D65" s="128">
        <v>224</v>
      </c>
      <c r="E65" s="39"/>
      <c r="F65" s="39"/>
      <c r="G65" s="39"/>
      <c r="H65" s="39"/>
    </row>
    <row r="66" spans="1:8" s="5" customFormat="1" ht="15.75">
      <c r="A66" s="39" t="s">
        <v>515</v>
      </c>
      <c r="B66" s="61"/>
      <c r="C66" s="100">
        <v>80</v>
      </c>
      <c r="D66" s="100"/>
      <c r="E66" s="39"/>
      <c r="F66" s="39"/>
      <c r="G66" s="39"/>
      <c r="H66" s="39"/>
    </row>
    <row r="67" spans="1:8" s="5" customFormat="1" ht="31.5">
      <c r="A67" s="122" t="s">
        <v>942</v>
      </c>
      <c r="B67" s="61">
        <v>400</v>
      </c>
      <c r="C67" s="100"/>
      <c r="D67" s="100"/>
      <c r="E67" s="39"/>
      <c r="F67" s="39"/>
      <c r="G67" s="39"/>
      <c r="H67" s="39"/>
    </row>
    <row r="68" spans="1:8" s="5" customFormat="1" ht="15.75">
      <c r="A68" s="122" t="s">
        <v>960</v>
      </c>
      <c r="B68" s="68">
        <v>100</v>
      </c>
      <c r="C68" s="128"/>
      <c r="D68" s="128">
        <v>99</v>
      </c>
      <c r="E68" s="39"/>
      <c r="F68" s="39"/>
      <c r="G68" s="39"/>
      <c r="H68" s="39"/>
    </row>
    <row r="69" spans="1:8" s="5" customFormat="1" ht="15.75">
      <c r="A69" s="39" t="s">
        <v>943</v>
      </c>
      <c r="B69" s="61"/>
      <c r="C69" s="100">
        <v>378</v>
      </c>
      <c r="D69" s="100"/>
      <c r="E69" s="39"/>
      <c r="F69" s="39"/>
      <c r="G69" s="39"/>
      <c r="H69" s="39"/>
    </row>
    <row r="70" spans="1:8" s="5" customFormat="1" ht="15.75">
      <c r="A70" s="39" t="s">
        <v>944</v>
      </c>
      <c r="B70" s="61">
        <v>66</v>
      </c>
      <c r="C70" s="100"/>
      <c r="D70" s="100"/>
      <c r="E70" s="39"/>
      <c r="F70" s="39"/>
      <c r="G70" s="39"/>
      <c r="H70" s="39"/>
    </row>
    <row r="71" spans="1:8" s="5" customFormat="1" ht="31.5">
      <c r="A71" s="122" t="s">
        <v>945</v>
      </c>
      <c r="B71" s="61">
        <v>198</v>
      </c>
      <c r="C71" s="100"/>
      <c r="D71" s="100">
        <v>1028</v>
      </c>
      <c r="E71" s="39"/>
      <c r="F71" s="39"/>
      <c r="G71" s="39"/>
      <c r="H71" s="39"/>
    </row>
    <row r="72" spans="1:8" s="5" customFormat="1" ht="15.75">
      <c r="A72" s="39" t="s">
        <v>946</v>
      </c>
      <c r="B72" s="61">
        <v>247</v>
      </c>
      <c r="C72" s="100"/>
      <c r="D72" s="100"/>
      <c r="E72" s="39"/>
      <c r="F72" s="39"/>
      <c r="G72" s="39"/>
      <c r="H72" s="39"/>
    </row>
    <row r="73" spans="1:8" s="5" customFormat="1" ht="15.75">
      <c r="A73" s="39" t="s">
        <v>947</v>
      </c>
      <c r="B73" s="61">
        <v>1200</v>
      </c>
      <c r="C73" s="100"/>
      <c r="D73" s="100"/>
      <c r="E73" s="39"/>
      <c r="F73" s="39"/>
      <c r="G73" s="39"/>
      <c r="H73" s="39"/>
    </row>
    <row r="74" spans="1:8" s="5" customFormat="1" ht="15.75">
      <c r="A74" s="58" t="s">
        <v>270</v>
      </c>
      <c r="B74" s="58">
        <f>SUM(B65:B73)</f>
        <v>2453</v>
      </c>
      <c r="C74" s="58">
        <f>SUM(C65:C73)</f>
        <v>1208</v>
      </c>
      <c r="D74" s="58">
        <f>SUM(D65:D73)</f>
        <v>1351</v>
      </c>
      <c r="E74" s="58">
        <f>SUM(E65:E73)</f>
        <v>0</v>
      </c>
      <c r="F74" s="58">
        <v>1700</v>
      </c>
      <c r="G74" s="58">
        <v>1700</v>
      </c>
      <c r="H74" s="58">
        <v>43900</v>
      </c>
    </row>
    <row r="75" spans="1:8" s="5" customFormat="1" ht="15.75">
      <c r="A75" s="58" t="s">
        <v>271</v>
      </c>
      <c r="B75" s="340">
        <f>B74+C74</f>
        <v>3661</v>
      </c>
      <c r="C75" s="340"/>
      <c r="D75" s="340">
        <f>D74+E74</f>
        <v>1351</v>
      </c>
      <c r="E75" s="340"/>
      <c r="F75" s="340">
        <f>F74+G74</f>
        <v>3400</v>
      </c>
      <c r="G75" s="340"/>
      <c r="H75" s="58"/>
    </row>
    <row r="76" spans="1:8" s="5" customFormat="1" ht="15.75">
      <c r="A76" s="341"/>
      <c r="B76" s="341"/>
      <c r="C76" s="341"/>
      <c r="D76" s="341"/>
      <c r="E76" s="341"/>
      <c r="F76" s="341"/>
      <c r="G76" s="341"/>
      <c r="H76" s="341"/>
    </row>
    <row r="77" spans="1:8" s="5" customFormat="1" ht="15.75">
      <c r="A77" s="339" t="s">
        <v>516</v>
      </c>
      <c r="B77" s="339"/>
      <c r="C77" s="339"/>
      <c r="D77" s="339"/>
      <c r="E77" s="339"/>
      <c r="F77" s="339"/>
      <c r="G77" s="339"/>
      <c r="H77" s="339"/>
    </row>
    <row r="78" spans="1:8" s="5" customFormat="1" ht="15.75">
      <c r="A78" s="58" t="s">
        <v>270</v>
      </c>
      <c r="B78" s="58"/>
      <c r="C78" s="58"/>
      <c r="D78" s="58"/>
      <c r="E78" s="58"/>
      <c r="F78" s="58"/>
      <c r="G78" s="58"/>
      <c r="H78" s="58">
        <v>13100</v>
      </c>
    </row>
    <row r="79" spans="1:8" s="5" customFormat="1" ht="15.75">
      <c r="A79" s="58" t="s">
        <v>271</v>
      </c>
      <c r="B79" s="340">
        <f>B78+C78</f>
        <v>0</v>
      </c>
      <c r="C79" s="340"/>
      <c r="D79" s="340">
        <f>D78+E78</f>
        <v>0</v>
      </c>
      <c r="E79" s="340"/>
      <c r="F79" s="340">
        <f>F78+G78</f>
        <v>0</v>
      </c>
      <c r="G79" s="340"/>
      <c r="H79" s="58"/>
    </row>
    <row r="80" spans="1:8" s="5" customFormat="1" ht="15.75">
      <c r="A80" s="341"/>
      <c r="B80" s="341"/>
      <c r="C80" s="341"/>
      <c r="D80" s="341"/>
      <c r="E80" s="341"/>
      <c r="F80" s="341"/>
      <c r="G80" s="341"/>
      <c r="H80" s="341"/>
    </row>
    <row r="81" spans="1:8" s="5" customFormat="1" ht="15.75">
      <c r="A81" s="339" t="s">
        <v>517</v>
      </c>
      <c r="B81" s="339"/>
      <c r="C81" s="339"/>
      <c r="D81" s="339"/>
      <c r="E81" s="339"/>
      <c r="F81" s="339"/>
      <c r="G81" s="339"/>
      <c r="H81" s="339"/>
    </row>
    <row r="82" spans="1:8" s="5" customFormat="1" ht="15.75">
      <c r="A82" s="58" t="s">
        <v>270</v>
      </c>
      <c r="B82" s="58"/>
      <c r="C82" s="58"/>
      <c r="D82" s="58"/>
      <c r="E82" s="58"/>
      <c r="F82" s="58"/>
      <c r="G82" s="58"/>
      <c r="H82" s="58">
        <v>1400</v>
      </c>
    </row>
    <row r="83" spans="1:8" s="5" customFormat="1" ht="15.75">
      <c r="A83" s="58" t="s">
        <v>271</v>
      </c>
      <c r="B83" s="340">
        <f>B82+C82</f>
        <v>0</v>
      </c>
      <c r="C83" s="340"/>
      <c r="D83" s="340">
        <f>D82+E82</f>
        <v>0</v>
      </c>
      <c r="E83" s="340"/>
      <c r="F83" s="340">
        <f>F82+G82</f>
        <v>0</v>
      </c>
      <c r="G83" s="340"/>
      <c r="H83" s="58"/>
    </row>
    <row r="84" spans="1:8" s="5" customFormat="1" ht="15.75">
      <c r="A84" s="341"/>
      <c r="B84" s="341"/>
      <c r="C84" s="341"/>
      <c r="D84" s="341"/>
      <c r="E84" s="341"/>
      <c r="F84" s="341"/>
      <c r="G84" s="341"/>
      <c r="H84" s="341"/>
    </row>
    <row r="85" spans="1:8" s="5" customFormat="1" ht="15.75">
      <c r="A85" s="339" t="s">
        <v>518</v>
      </c>
      <c r="B85" s="339"/>
      <c r="C85" s="339"/>
      <c r="D85" s="339"/>
      <c r="E85" s="339"/>
      <c r="F85" s="339"/>
      <c r="G85" s="339"/>
      <c r="H85" s="339"/>
    </row>
    <row r="86" spans="1:8" s="5" customFormat="1" ht="15.75">
      <c r="A86" s="58" t="s">
        <v>270</v>
      </c>
      <c r="B86" s="58"/>
      <c r="C86" s="58"/>
      <c r="D86" s="58"/>
      <c r="E86" s="58"/>
      <c r="F86" s="58"/>
      <c r="G86" s="58"/>
      <c r="H86" s="58">
        <v>1800</v>
      </c>
    </row>
    <row r="87" spans="1:8" s="5" customFormat="1" ht="15.75">
      <c r="A87" s="58" t="s">
        <v>271</v>
      </c>
      <c r="B87" s="340">
        <f>B86+C86</f>
        <v>0</v>
      </c>
      <c r="C87" s="340"/>
      <c r="D87" s="340">
        <f>D86+E86</f>
        <v>0</v>
      </c>
      <c r="E87" s="340"/>
      <c r="F87" s="340">
        <f>F86+G86</f>
        <v>0</v>
      </c>
      <c r="G87" s="340"/>
      <c r="H87" s="58"/>
    </row>
    <row r="88" spans="1:8" s="5" customFormat="1" ht="15.75">
      <c r="A88" s="341"/>
      <c r="B88" s="341"/>
      <c r="C88" s="341"/>
      <c r="D88" s="341"/>
      <c r="E88" s="341"/>
      <c r="F88" s="341"/>
      <c r="G88" s="341"/>
      <c r="H88" s="341"/>
    </row>
    <row r="89" spans="1:8" s="5" customFormat="1" ht="15.75">
      <c r="A89" s="339" t="s">
        <v>519</v>
      </c>
      <c r="B89" s="339"/>
      <c r="C89" s="339"/>
      <c r="D89" s="339"/>
      <c r="E89" s="339"/>
      <c r="F89" s="339"/>
      <c r="G89" s="339"/>
      <c r="H89" s="339"/>
    </row>
    <row r="90" spans="1:8" s="5" customFormat="1" ht="15.75">
      <c r="A90" s="58" t="s">
        <v>270</v>
      </c>
      <c r="B90" s="58"/>
      <c r="C90" s="58"/>
      <c r="D90" s="58"/>
      <c r="E90" s="58"/>
      <c r="F90" s="58"/>
      <c r="G90" s="58"/>
      <c r="H90" s="58">
        <v>3600</v>
      </c>
    </row>
    <row r="91" spans="1:8" s="5" customFormat="1" ht="15.75">
      <c r="A91" s="58" t="s">
        <v>271</v>
      </c>
      <c r="B91" s="340">
        <f>B90+C90</f>
        <v>0</v>
      </c>
      <c r="C91" s="340"/>
      <c r="D91" s="340">
        <f>D90+E90</f>
        <v>0</v>
      </c>
      <c r="E91" s="340"/>
      <c r="F91" s="340">
        <f>F90+G90</f>
        <v>0</v>
      </c>
      <c r="G91" s="340"/>
      <c r="H91" s="58"/>
    </row>
    <row r="92" spans="1:8" s="5" customFormat="1" ht="15.75">
      <c r="A92" s="341"/>
      <c r="B92" s="341"/>
      <c r="C92" s="341"/>
      <c r="D92" s="341"/>
      <c r="E92" s="341"/>
      <c r="F92" s="341"/>
      <c r="G92" s="341"/>
      <c r="H92" s="341"/>
    </row>
    <row r="93" spans="1:8" s="5" customFormat="1" ht="15.75">
      <c r="A93" s="339" t="s">
        <v>520</v>
      </c>
      <c r="B93" s="339"/>
      <c r="C93" s="339"/>
      <c r="D93" s="339"/>
      <c r="E93" s="339"/>
      <c r="F93" s="339"/>
      <c r="G93" s="339"/>
      <c r="H93" s="339"/>
    </row>
    <row r="94" spans="1:8" s="5" customFormat="1" ht="15.75">
      <c r="A94" s="122" t="s">
        <v>948</v>
      </c>
      <c r="B94" s="68"/>
      <c r="C94" s="128">
        <v>160</v>
      </c>
      <c r="D94" s="128"/>
      <c r="E94" s="128"/>
      <c r="F94" s="39"/>
      <c r="G94" s="39"/>
      <c r="H94" s="39"/>
    </row>
    <row r="95" spans="1:8" s="5" customFormat="1" ht="15.75">
      <c r="A95" s="122" t="s">
        <v>943</v>
      </c>
      <c r="B95" s="61"/>
      <c r="C95" s="100">
        <v>200</v>
      </c>
      <c r="D95" s="100"/>
      <c r="E95" s="100"/>
      <c r="F95" s="39"/>
      <c r="G95" s="39"/>
      <c r="H95" s="39"/>
    </row>
    <row r="96" spans="1:8" s="5" customFormat="1" ht="15.75">
      <c r="A96" s="122" t="s">
        <v>949</v>
      </c>
      <c r="B96" s="61">
        <v>656</v>
      </c>
      <c r="C96" s="100">
        <v>697</v>
      </c>
      <c r="D96" s="100"/>
      <c r="E96" s="100"/>
      <c r="F96" s="39"/>
      <c r="G96" s="39"/>
      <c r="H96" s="39"/>
    </row>
    <row r="97" spans="1:8" s="5" customFormat="1" ht="15.75">
      <c r="A97" s="122" t="s">
        <v>950</v>
      </c>
      <c r="B97" s="61">
        <v>446</v>
      </c>
      <c r="C97" s="100">
        <v>446</v>
      </c>
      <c r="D97" s="100"/>
      <c r="E97" s="100"/>
      <c r="F97" s="39"/>
      <c r="G97" s="39"/>
      <c r="H97" s="39"/>
    </row>
    <row r="98" spans="1:8" s="5" customFormat="1" ht="15.75">
      <c r="A98" s="122" t="s">
        <v>951</v>
      </c>
      <c r="B98" s="61">
        <v>446</v>
      </c>
      <c r="C98" s="100">
        <v>446</v>
      </c>
      <c r="D98" s="100">
        <v>371</v>
      </c>
      <c r="E98" s="100">
        <v>371</v>
      </c>
      <c r="F98" s="39"/>
      <c r="G98" s="39"/>
      <c r="H98" s="39"/>
    </row>
    <row r="99" spans="1:8" s="5" customFormat="1" ht="15.75">
      <c r="A99" s="122" t="s">
        <v>952</v>
      </c>
      <c r="B99" s="61">
        <v>446</v>
      </c>
      <c r="C99" s="100">
        <v>446</v>
      </c>
      <c r="D99" s="100">
        <v>371</v>
      </c>
      <c r="E99" s="100">
        <v>371</v>
      </c>
      <c r="F99" s="39"/>
      <c r="G99" s="39"/>
      <c r="H99" s="39"/>
    </row>
    <row r="100" spans="1:8" s="5" customFormat="1" ht="15.75">
      <c r="A100" s="122" t="s">
        <v>953</v>
      </c>
      <c r="B100" s="61">
        <v>446</v>
      </c>
      <c r="C100" s="100">
        <v>446</v>
      </c>
      <c r="D100" s="100">
        <v>373</v>
      </c>
      <c r="E100" s="100">
        <v>373</v>
      </c>
      <c r="F100" s="39"/>
      <c r="G100" s="39"/>
      <c r="H100" s="39"/>
    </row>
    <row r="101" spans="1:8" s="5" customFormat="1" ht="15.75">
      <c r="A101" s="58" t="s">
        <v>270</v>
      </c>
      <c r="B101" s="58">
        <f>SUM(B94:B100)</f>
        <v>2440</v>
      </c>
      <c r="C101" s="58">
        <f>SUM(C94:C100)</f>
        <v>2841</v>
      </c>
      <c r="D101" s="58">
        <f>SUM(D94:D100)</f>
        <v>1115</v>
      </c>
      <c r="E101" s="58">
        <f>SUM(E94:E100)</f>
        <v>1115</v>
      </c>
      <c r="F101" s="58">
        <v>2000</v>
      </c>
      <c r="G101" s="58">
        <v>2000</v>
      </c>
      <c r="H101" s="58">
        <v>14000</v>
      </c>
    </row>
    <row r="102" spans="1:8" s="5" customFormat="1" ht="15.75">
      <c r="A102" s="58" t="s">
        <v>271</v>
      </c>
      <c r="B102" s="340">
        <f>B101+C101</f>
        <v>5281</v>
      </c>
      <c r="C102" s="340"/>
      <c r="D102" s="340">
        <f>D101+E101</f>
        <v>2230</v>
      </c>
      <c r="E102" s="340"/>
      <c r="F102" s="340">
        <f>F101+G101</f>
        <v>4000</v>
      </c>
      <c r="G102" s="340"/>
      <c r="H102" s="58"/>
    </row>
    <row r="103" spans="1:8" s="5" customFormat="1" ht="15.75">
      <c r="A103" s="341"/>
      <c r="B103" s="341"/>
      <c r="C103" s="341"/>
      <c r="D103" s="341"/>
      <c r="E103" s="341"/>
      <c r="F103" s="341"/>
      <c r="G103" s="341"/>
      <c r="H103" s="341"/>
    </row>
    <row r="104" spans="1:8" s="5" customFormat="1" ht="15.75">
      <c r="A104" s="339" t="s">
        <v>521</v>
      </c>
      <c r="B104" s="339"/>
      <c r="C104" s="339"/>
      <c r="D104" s="339"/>
      <c r="E104" s="339"/>
      <c r="F104" s="339"/>
      <c r="G104" s="339"/>
      <c r="H104" s="339"/>
    </row>
    <row r="105" spans="1:8" s="5" customFormat="1" ht="15.75">
      <c r="A105" s="58" t="s">
        <v>270</v>
      </c>
      <c r="B105" s="58">
        <v>0</v>
      </c>
      <c r="C105" s="58"/>
      <c r="D105" s="58">
        <v>5630</v>
      </c>
      <c r="E105" s="58"/>
      <c r="F105" s="58"/>
      <c r="G105" s="58"/>
      <c r="H105" s="58"/>
    </row>
    <row r="106" spans="1:8" s="5" customFormat="1" ht="15.75">
      <c r="A106" s="58" t="s">
        <v>271</v>
      </c>
      <c r="B106" s="340">
        <f>B105+C105</f>
        <v>0</v>
      </c>
      <c r="C106" s="340"/>
      <c r="D106" s="340">
        <f>D105+E105</f>
        <v>5630</v>
      </c>
      <c r="E106" s="340"/>
      <c r="F106" s="340">
        <f>F105+G105</f>
        <v>0</v>
      </c>
      <c r="G106" s="340"/>
      <c r="H106" s="58"/>
    </row>
    <row r="107" spans="1:8" s="5" customFormat="1" ht="15.75">
      <c r="A107" s="341"/>
      <c r="B107" s="341"/>
      <c r="C107" s="341"/>
      <c r="D107" s="341"/>
      <c r="E107" s="341"/>
      <c r="F107" s="341"/>
      <c r="G107" s="341"/>
      <c r="H107" s="341"/>
    </row>
    <row r="108" spans="1:8" s="5" customFormat="1" ht="15.75">
      <c r="A108" s="339" t="s">
        <v>522</v>
      </c>
      <c r="B108" s="339"/>
      <c r="C108" s="339"/>
      <c r="D108" s="339"/>
      <c r="E108" s="339"/>
      <c r="F108" s="339"/>
      <c r="G108" s="339"/>
      <c r="H108" s="339"/>
    </row>
    <row r="109" spans="1:8" s="5" customFormat="1" ht="15.75">
      <c r="A109" s="58" t="s">
        <v>270</v>
      </c>
      <c r="B109" s="58"/>
      <c r="C109" s="58"/>
      <c r="D109" s="58"/>
      <c r="E109" s="58"/>
      <c r="F109" s="58"/>
      <c r="G109" s="58"/>
      <c r="H109" s="58">
        <v>3700</v>
      </c>
    </row>
    <row r="110" spans="1:8" s="5" customFormat="1" ht="15.75">
      <c r="A110" s="58" t="s">
        <v>271</v>
      </c>
      <c r="B110" s="340">
        <f>B109+C109</f>
        <v>0</v>
      </c>
      <c r="C110" s="340"/>
      <c r="D110" s="340">
        <f>D109+E109</f>
        <v>0</v>
      </c>
      <c r="E110" s="340"/>
      <c r="F110" s="340">
        <f>F109+G109</f>
        <v>0</v>
      </c>
      <c r="G110" s="340"/>
      <c r="H110" s="58"/>
    </row>
    <row r="111" spans="1:8" s="5" customFormat="1" ht="15.75">
      <c r="A111" s="341"/>
      <c r="B111" s="341"/>
      <c r="C111" s="341"/>
      <c r="D111" s="341"/>
      <c r="E111" s="341"/>
      <c r="F111" s="341"/>
      <c r="G111" s="341"/>
      <c r="H111" s="341"/>
    </row>
    <row r="112" spans="1:8" s="5" customFormat="1" ht="15.75">
      <c r="A112" s="339" t="s">
        <v>523</v>
      </c>
      <c r="B112" s="339"/>
      <c r="C112" s="339"/>
      <c r="D112" s="339"/>
      <c r="E112" s="339"/>
      <c r="F112" s="339"/>
      <c r="G112" s="339"/>
      <c r="H112" s="339"/>
    </row>
    <row r="113" spans="1:8" s="5" customFormat="1" ht="15.75">
      <c r="A113" s="58" t="s">
        <v>270</v>
      </c>
      <c r="B113" s="58"/>
      <c r="C113" s="58"/>
      <c r="D113" s="58"/>
      <c r="E113" s="58"/>
      <c r="F113" s="58"/>
      <c r="G113" s="58"/>
      <c r="H113" s="58">
        <v>3080</v>
      </c>
    </row>
    <row r="114" spans="1:8" s="5" customFormat="1" ht="15.75">
      <c r="A114" s="58" t="s">
        <v>271</v>
      </c>
      <c r="B114" s="340">
        <f>B113+C113</f>
        <v>0</v>
      </c>
      <c r="C114" s="340"/>
      <c r="D114" s="340">
        <f>D113+E113</f>
        <v>0</v>
      </c>
      <c r="E114" s="340"/>
      <c r="F114" s="340">
        <f>F113+G113</f>
        <v>0</v>
      </c>
      <c r="G114" s="340"/>
      <c r="H114" s="58"/>
    </row>
    <row r="115" spans="1:8" s="5" customFormat="1" ht="15.75">
      <c r="A115" s="341"/>
      <c r="B115" s="341"/>
      <c r="C115" s="341"/>
      <c r="D115" s="341"/>
      <c r="E115" s="341"/>
      <c r="F115" s="341"/>
      <c r="G115" s="341"/>
      <c r="H115" s="341"/>
    </row>
    <row r="116" spans="1:8" s="5" customFormat="1" ht="15.75">
      <c r="A116" s="339" t="s">
        <v>238</v>
      </c>
      <c r="B116" s="339"/>
      <c r="C116" s="339"/>
      <c r="D116" s="339"/>
      <c r="E116" s="339"/>
      <c r="F116" s="339"/>
      <c r="G116" s="339"/>
      <c r="H116" s="339"/>
    </row>
    <row r="117" spans="1:8" s="5" customFormat="1" ht="15.75">
      <c r="A117" s="46" t="s">
        <v>957</v>
      </c>
      <c r="B117" s="85">
        <v>690</v>
      </c>
      <c r="C117" s="85"/>
      <c r="D117" s="85">
        <v>690</v>
      </c>
      <c r="E117" s="85"/>
      <c r="F117" s="85"/>
      <c r="G117" s="85"/>
      <c r="H117" s="85"/>
    </row>
    <row r="118" spans="1:8" s="5" customFormat="1" ht="15.75">
      <c r="A118" s="58" t="s">
        <v>270</v>
      </c>
      <c r="B118" s="58">
        <f>SUM(B117)</f>
        <v>690</v>
      </c>
      <c r="C118" s="58">
        <f aca="true" t="shared" si="4" ref="C118:H118">SUM(C117)</f>
        <v>0</v>
      </c>
      <c r="D118" s="58">
        <f t="shared" si="4"/>
        <v>690</v>
      </c>
      <c r="E118" s="58">
        <f t="shared" si="4"/>
        <v>0</v>
      </c>
      <c r="F118" s="58">
        <f t="shared" si="4"/>
        <v>0</v>
      </c>
      <c r="G118" s="58">
        <f t="shared" si="4"/>
        <v>0</v>
      </c>
      <c r="H118" s="58">
        <f t="shared" si="4"/>
        <v>0</v>
      </c>
    </row>
    <row r="119" spans="1:8" s="5" customFormat="1" ht="15.75">
      <c r="A119" s="58" t="s">
        <v>271</v>
      </c>
      <c r="B119" s="340">
        <f>B118+C118</f>
        <v>690</v>
      </c>
      <c r="C119" s="340"/>
      <c r="D119" s="340">
        <f>D118+E118</f>
        <v>690</v>
      </c>
      <c r="E119" s="340"/>
      <c r="F119" s="340">
        <f>F118+G118</f>
        <v>0</v>
      </c>
      <c r="G119" s="340"/>
      <c r="H119" s="58"/>
    </row>
    <row r="120" spans="1:8" s="5" customFormat="1" ht="15.75">
      <c r="A120" s="69"/>
      <c r="B120" s="69"/>
      <c r="C120" s="69"/>
      <c r="D120" s="69"/>
      <c r="E120" s="69"/>
      <c r="F120" s="69"/>
      <c r="G120" s="69"/>
      <c r="H120" s="69"/>
    </row>
    <row r="121" spans="1:8" s="5" customFormat="1" ht="15.75">
      <c r="A121" s="69"/>
      <c r="B121" s="69"/>
      <c r="C121" s="69"/>
      <c r="D121" s="69"/>
      <c r="E121" s="69"/>
      <c r="F121" s="69"/>
      <c r="G121" s="69"/>
      <c r="H121" s="69"/>
    </row>
    <row r="122" spans="1:8" s="5" customFormat="1" ht="15.75">
      <c r="A122" s="356" t="s">
        <v>524</v>
      </c>
      <c r="B122" s="357"/>
      <c r="C122" s="357"/>
      <c r="D122" s="357"/>
      <c r="E122" s="357"/>
      <c r="F122" s="357"/>
      <c r="G122" s="357"/>
      <c r="H122" s="357"/>
    </row>
    <row r="123" spans="1:8" s="5" customFormat="1" ht="15.75">
      <c r="A123" s="46" t="s">
        <v>957</v>
      </c>
      <c r="B123" s="69"/>
      <c r="C123" s="69">
        <v>810</v>
      </c>
      <c r="D123" s="69"/>
      <c r="E123" s="69">
        <v>630</v>
      </c>
      <c r="F123" s="69"/>
      <c r="G123" s="69"/>
      <c r="H123" s="69"/>
    </row>
    <row r="124" spans="1:8" s="5" customFormat="1" ht="15.75">
      <c r="A124" s="58" t="s">
        <v>270</v>
      </c>
      <c r="B124" s="58">
        <f aca="true" t="shared" si="5" ref="B124:G124">SUM(B123)</f>
        <v>0</v>
      </c>
      <c r="C124" s="58">
        <f t="shared" si="5"/>
        <v>810</v>
      </c>
      <c r="D124" s="58">
        <f t="shared" si="5"/>
        <v>0</v>
      </c>
      <c r="E124" s="58">
        <f t="shared" si="5"/>
        <v>630</v>
      </c>
      <c r="F124" s="58">
        <f t="shared" si="5"/>
        <v>0</v>
      </c>
      <c r="G124" s="58">
        <f t="shared" si="5"/>
        <v>0</v>
      </c>
      <c r="H124" s="58">
        <v>6300</v>
      </c>
    </row>
    <row r="125" spans="1:8" s="5" customFormat="1" ht="15.75">
      <c r="A125" s="58" t="s">
        <v>271</v>
      </c>
      <c r="B125" s="340">
        <f>B124+C124</f>
        <v>810</v>
      </c>
      <c r="C125" s="340"/>
      <c r="D125" s="340">
        <f>D124+E124</f>
        <v>630</v>
      </c>
      <c r="E125" s="340"/>
      <c r="F125" s="340">
        <f>F124+G124</f>
        <v>0</v>
      </c>
      <c r="G125" s="340"/>
      <c r="H125" s="58"/>
    </row>
    <row r="126" spans="1:8" s="5" customFormat="1" ht="15.75">
      <c r="A126" s="341"/>
      <c r="B126" s="341"/>
      <c r="C126" s="341"/>
      <c r="D126" s="341"/>
      <c r="E126" s="341"/>
      <c r="F126" s="341"/>
      <c r="G126" s="341"/>
      <c r="H126" s="341"/>
    </row>
    <row r="127" spans="1:8" s="5" customFormat="1" ht="15.75">
      <c r="A127" s="339" t="s">
        <v>727</v>
      </c>
      <c r="B127" s="339"/>
      <c r="C127" s="339"/>
      <c r="D127" s="339"/>
      <c r="E127" s="339"/>
      <c r="F127" s="339"/>
      <c r="G127" s="339"/>
      <c r="H127" s="339"/>
    </row>
    <row r="128" spans="1:8" s="5" customFormat="1" ht="15.75">
      <c r="A128" s="58" t="s">
        <v>270</v>
      </c>
      <c r="B128" s="58">
        <v>200</v>
      </c>
      <c r="C128" s="58"/>
      <c r="D128" s="58">
        <v>3500</v>
      </c>
      <c r="E128" s="58"/>
      <c r="F128" s="58"/>
      <c r="G128" s="58"/>
      <c r="H128" s="58"/>
    </row>
    <row r="129" spans="1:8" s="5" customFormat="1" ht="15.75">
      <c r="A129" s="58" t="s">
        <v>271</v>
      </c>
      <c r="B129" s="340">
        <f>B128+C128</f>
        <v>200</v>
      </c>
      <c r="C129" s="340"/>
      <c r="D129" s="340">
        <f>D128+E128</f>
        <v>3500</v>
      </c>
      <c r="E129" s="340"/>
      <c r="F129" s="340">
        <f>F128+G128</f>
        <v>0</v>
      </c>
      <c r="G129" s="340"/>
      <c r="H129" s="58"/>
    </row>
    <row r="130" spans="1:8" s="5" customFormat="1" ht="15.75">
      <c r="A130" s="341"/>
      <c r="B130" s="341"/>
      <c r="C130" s="341"/>
      <c r="D130" s="341"/>
      <c r="E130" s="341"/>
      <c r="F130" s="341"/>
      <c r="G130" s="341"/>
      <c r="H130" s="341"/>
    </row>
    <row r="131" spans="1:8" s="5" customFormat="1" ht="15.75">
      <c r="A131" s="339" t="s">
        <v>527</v>
      </c>
      <c r="B131" s="339"/>
      <c r="C131" s="339"/>
      <c r="D131" s="339"/>
      <c r="E131" s="339"/>
      <c r="F131" s="339"/>
      <c r="G131" s="339"/>
      <c r="H131" s="339"/>
    </row>
    <row r="132" spans="1:8" s="5" customFormat="1" ht="15.75">
      <c r="A132" s="58" t="s">
        <v>270</v>
      </c>
      <c r="B132" s="58"/>
      <c r="C132" s="58"/>
      <c r="D132" s="58"/>
      <c r="E132" s="58"/>
      <c r="F132" s="58">
        <v>100</v>
      </c>
      <c r="G132" s="58">
        <v>100</v>
      </c>
      <c r="H132" s="58">
        <v>1200</v>
      </c>
    </row>
    <row r="133" spans="1:8" s="5" customFormat="1" ht="15.75">
      <c r="A133" s="58" t="s">
        <v>271</v>
      </c>
      <c r="B133" s="340">
        <f>B132+C132</f>
        <v>0</v>
      </c>
      <c r="C133" s="340"/>
      <c r="D133" s="340">
        <f>D132+E132</f>
        <v>0</v>
      </c>
      <c r="E133" s="340"/>
      <c r="F133" s="340">
        <f>F132+G132</f>
        <v>200</v>
      </c>
      <c r="G133" s="340"/>
      <c r="H133" s="58"/>
    </row>
    <row r="134" spans="1:8" s="5" customFormat="1" ht="15.75">
      <c r="A134" s="58"/>
      <c r="B134" s="132"/>
      <c r="C134" s="132"/>
      <c r="D134" s="132"/>
      <c r="E134" s="132"/>
      <c r="F134" s="132"/>
      <c r="G134" s="132"/>
      <c r="H134" s="58"/>
    </row>
    <row r="135" spans="1:8" s="5" customFormat="1" ht="15.75">
      <c r="A135" s="339" t="s">
        <v>237</v>
      </c>
      <c r="B135" s="339"/>
      <c r="C135" s="339"/>
      <c r="D135" s="339"/>
      <c r="E135" s="339"/>
      <c r="F135" s="339"/>
      <c r="G135" s="339"/>
      <c r="H135" s="339"/>
    </row>
    <row r="136" spans="1:8" s="5" customFormat="1" ht="15.75">
      <c r="A136" s="46" t="s">
        <v>958</v>
      </c>
      <c r="B136" s="69">
        <v>105</v>
      </c>
      <c r="C136" s="69"/>
      <c r="D136" s="69">
        <v>210</v>
      </c>
      <c r="E136" s="69"/>
      <c r="F136" s="69">
        <v>500</v>
      </c>
      <c r="G136" s="69">
        <v>500</v>
      </c>
      <c r="H136" s="69"/>
    </row>
    <row r="137" spans="1:8" s="5" customFormat="1" ht="15.75">
      <c r="A137" s="58" t="s">
        <v>270</v>
      </c>
      <c r="B137" s="58">
        <f aca="true" t="shared" si="6" ref="B137:G137">SUM(B136)</f>
        <v>105</v>
      </c>
      <c r="C137" s="58">
        <f t="shared" si="6"/>
        <v>0</v>
      </c>
      <c r="D137" s="58">
        <f t="shared" si="6"/>
        <v>210</v>
      </c>
      <c r="E137" s="58">
        <f t="shared" si="6"/>
        <v>0</v>
      </c>
      <c r="F137" s="58">
        <f t="shared" si="6"/>
        <v>500</v>
      </c>
      <c r="G137" s="58">
        <f t="shared" si="6"/>
        <v>500</v>
      </c>
      <c r="H137" s="58">
        <f>1200+650</f>
        <v>1850</v>
      </c>
    </row>
    <row r="138" spans="1:8" s="5" customFormat="1" ht="15.75">
      <c r="A138" s="58" t="s">
        <v>271</v>
      </c>
      <c r="B138" s="340">
        <f>B137+C137</f>
        <v>105</v>
      </c>
      <c r="C138" s="340"/>
      <c r="D138" s="340">
        <f>D137+E137</f>
        <v>210</v>
      </c>
      <c r="E138" s="340"/>
      <c r="F138" s="340">
        <f>F137+G137</f>
        <v>1000</v>
      </c>
      <c r="G138" s="340"/>
      <c r="H138" s="58"/>
    </row>
    <row r="139" spans="1:8" s="5" customFormat="1" ht="15.75">
      <c r="A139" s="58"/>
      <c r="B139" s="132"/>
      <c r="C139" s="132"/>
      <c r="D139" s="132"/>
      <c r="E139" s="132"/>
      <c r="F139" s="132"/>
      <c r="G139" s="132"/>
      <c r="H139" s="58"/>
    </row>
    <row r="140" spans="1:8" s="5" customFormat="1" ht="15.75">
      <c r="A140" s="341"/>
      <c r="B140" s="341"/>
      <c r="C140" s="341"/>
      <c r="D140" s="341"/>
      <c r="E140" s="341"/>
      <c r="F140" s="341"/>
      <c r="G140" s="341"/>
      <c r="H140" s="341"/>
    </row>
    <row r="141" spans="1:8" s="5" customFormat="1" ht="15.75">
      <c r="A141" s="339" t="s">
        <v>528</v>
      </c>
      <c r="B141" s="339"/>
      <c r="C141" s="339"/>
      <c r="D141" s="339"/>
      <c r="E141" s="339"/>
      <c r="F141" s="339"/>
      <c r="G141" s="339"/>
      <c r="H141" s="339"/>
    </row>
    <row r="142" spans="1:8" s="5" customFormat="1" ht="15.75">
      <c r="A142" s="122" t="s">
        <v>959</v>
      </c>
      <c r="B142" s="39"/>
      <c r="C142" s="39"/>
      <c r="D142" s="39"/>
      <c r="E142" s="39"/>
      <c r="F142" s="39"/>
      <c r="G142" s="39"/>
      <c r="H142" s="39"/>
    </row>
    <row r="143" spans="1:8" s="5" customFormat="1" ht="15.75">
      <c r="A143" s="58" t="s">
        <v>270</v>
      </c>
      <c r="B143" s="58"/>
      <c r="C143" s="58"/>
      <c r="D143" s="58"/>
      <c r="E143" s="58"/>
      <c r="F143" s="58">
        <v>337</v>
      </c>
      <c r="G143" s="58">
        <v>337</v>
      </c>
      <c r="H143" s="58">
        <v>3370</v>
      </c>
    </row>
    <row r="144" spans="1:8" s="5" customFormat="1" ht="15.75">
      <c r="A144" s="58" t="s">
        <v>271</v>
      </c>
      <c r="B144" s="340"/>
      <c r="C144" s="340"/>
      <c r="D144" s="340">
        <f>D143+E143</f>
        <v>0</v>
      </c>
      <c r="E144" s="340"/>
      <c r="F144" s="340">
        <f>F143+G143</f>
        <v>674</v>
      </c>
      <c r="G144" s="340"/>
      <c r="H144" s="58"/>
    </row>
    <row r="145" spans="1:8" s="5" customFormat="1" ht="15.75">
      <c r="A145" s="341"/>
      <c r="B145" s="341"/>
      <c r="C145" s="341"/>
      <c r="D145" s="341"/>
      <c r="E145" s="341"/>
      <c r="F145" s="341"/>
      <c r="G145" s="341"/>
      <c r="H145" s="341"/>
    </row>
    <row r="146" spans="1:8" s="5" customFormat="1" ht="15.75">
      <c r="A146" s="59" t="s">
        <v>344</v>
      </c>
      <c r="B146" s="82">
        <f aca="true" t="shared" si="7" ref="B146:H146">B143+B132+B128+B124+B113+B109+B105+B101+B90+B86+B82+B78+B74+B61+B57+B53+B49+B41+B37+B32+B28+B24+B18+B6+B137+B118+B12</f>
        <v>14674</v>
      </c>
      <c r="C146" s="82">
        <f t="shared" si="7"/>
        <v>10311</v>
      </c>
      <c r="D146" s="82">
        <f t="shared" si="7"/>
        <v>16298</v>
      </c>
      <c r="E146" s="82">
        <f t="shared" si="7"/>
        <v>5258</v>
      </c>
      <c r="F146" s="82">
        <f t="shared" si="7"/>
        <v>7657</v>
      </c>
      <c r="G146" s="82">
        <f t="shared" si="7"/>
        <v>6908</v>
      </c>
      <c r="H146" s="82">
        <f t="shared" si="7"/>
        <v>189925</v>
      </c>
    </row>
    <row r="147" spans="1:8" s="5" customFormat="1" ht="15.75">
      <c r="A147" s="58" t="s">
        <v>271</v>
      </c>
      <c r="B147" s="362">
        <f>B146+C146</f>
        <v>24985</v>
      </c>
      <c r="C147" s="362"/>
      <c r="D147" s="362">
        <f>D146+E146</f>
        <v>21556</v>
      </c>
      <c r="E147" s="362"/>
      <c r="F147" s="362">
        <f>F146+G146</f>
        <v>14565</v>
      </c>
      <c r="G147" s="362"/>
      <c r="H147" s="84"/>
    </row>
  </sheetData>
  <sheetProtection/>
  <mergeCells count="142">
    <mergeCell ref="A9:H9"/>
    <mergeCell ref="B13:C13"/>
    <mergeCell ref="D13:E13"/>
    <mergeCell ref="F13:G13"/>
    <mergeCell ref="D19:E19"/>
    <mergeCell ref="F19:G19"/>
    <mergeCell ref="A8:H8"/>
    <mergeCell ref="A4:H4"/>
    <mergeCell ref="A1:H1"/>
    <mergeCell ref="A2:A3"/>
    <mergeCell ref="B2:C2"/>
    <mergeCell ref="D2:E2"/>
    <mergeCell ref="F2:G2"/>
    <mergeCell ref="H2:H3"/>
    <mergeCell ref="B29:C29"/>
    <mergeCell ref="D29:E29"/>
    <mergeCell ref="F29:G29"/>
    <mergeCell ref="A20:H20"/>
    <mergeCell ref="B7:C7"/>
    <mergeCell ref="D7:E7"/>
    <mergeCell ref="F7:G7"/>
    <mergeCell ref="A14:H14"/>
    <mergeCell ref="A15:H15"/>
    <mergeCell ref="B19:C19"/>
    <mergeCell ref="A35:H35"/>
    <mergeCell ref="B38:C38"/>
    <mergeCell ref="D38:E38"/>
    <mergeCell ref="F38:G38"/>
    <mergeCell ref="A21:H21"/>
    <mergeCell ref="B25:C25"/>
    <mergeCell ref="D25:E25"/>
    <mergeCell ref="F25:G25"/>
    <mergeCell ref="A26:H26"/>
    <mergeCell ref="A27:H27"/>
    <mergeCell ref="A44:H44"/>
    <mergeCell ref="B50:C50"/>
    <mergeCell ref="D50:E50"/>
    <mergeCell ref="F50:G50"/>
    <mergeCell ref="A30:H30"/>
    <mergeCell ref="A31:H31"/>
    <mergeCell ref="B33:C33"/>
    <mergeCell ref="D33:E33"/>
    <mergeCell ref="F33:G33"/>
    <mergeCell ref="A34:H34"/>
    <mergeCell ref="A56:H56"/>
    <mergeCell ref="B58:C58"/>
    <mergeCell ref="D58:E58"/>
    <mergeCell ref="F58:G58"/>
    <mergeCell ref="A39:H39"/>
    <mergeCell ref="A40:H40"/>
    <mergeCell ref="B42:C42"/>
    <mergeCell ref="D42:E42"/>
    <mergeCell ref="F42:G42"/>
    <mergeCell ref="A43:H43"/>
    <mergeCell ref="A64:H64"/>
    <mergeCell ref="B75:C75"/>
    <mergeCell ref="D75:E75"/>
    <mergeCell ref="F75:G75"/>
    <mergeCell ref="A51:H51"/>
    <mergeCell ref="A52:H52"/>
    <mergeCell ref="B54:C54"/>
    <mergeCell ref="D54:E54"/>
    <mergeCell ref="F54:G54"/>
    <mergeCell ref="A55:H55"/>
    <mergeCell ref="A81:H81"/>
    <mergeCell ref="B83:C83"/>
    <mergeCell ref="D83:E83"/>
    <mergeCell ref="F83:G83"/>
    <mergeCell ref="A59:H59"/>
    <mergeCell ref="A60:H60"/>
    <mergeCell ref="B62:C62"/>
    <mergeCell ref="D62:E62"/>
    <mergeCell ref="F62:G62"/>
    <mergeCell ref="A63:H63"/>
    <mergeCell ref="A89:H89"/>
    <mergeCell ref="B91:C91"/>
    <mergeCell ref="D91:E91"/>
    <mergeCell ref="F91:G91"/>
    <mergeCell ref="A76:H76"/>
    <mergeCell ref="A77:H77"/>
    <mergeCell ref="B79:C79"/>
    <mergeCell ref="D79:E79"/>
    <mergeCell ref="F79:G79"/>
    <mergeCell ref="A80:H80"/>
    <mergeCell ref="A104:H104"/>
    <mergeCell ref="B106:C106"/>
    <mergeCell ref="D106:E106"/>
    <mergeCell ref="F106:G106"/>
    <mergeCell ref="A84:H84"/>
    <mergeCell ref="A85:H85"/>
    <mergeCell ref="B87:C87"/>
    <mergeCell ref="D87:E87"/>
    <mergeCell ref="F87:G87"/>
    <mergeCell ref="A88:H88"/>
    <mergeCell ref="A112:H112"/>
    <mergeCell ref="B114:C114"/>
    <mergeCell ref="D114:E114"/>
    <mergeCell ref="F114:G114"/>
    <mergeCell ref="A92:H92"/>
    <mergeCell ref="A93:H93"/>
    <mergeCell ref="B102:C102"/>
    <mergeCell ref="D102:E102"/>
    <mergeCell ref="F102:G102"/>
    <mergeCell ref="A103:H103"/>
    <mergeCell ref="A107:H107"/>
    <mergeCell ref="A108:H108"/>
    <mergeCell ref="B110:C110"/>
    <mergeCell ref="D110:E110"/>
    <mergeCell ref="F110:G110"/>
    <mergeCell ref="A111:H111"/>
    <mergeCell ref="A126:H126"/>
    <mergeCell ref="A115:H115"/>
    <mergeCell ref="A122:H122"/>
    <mergeCell ref="B125:C125"/>
    <mergeCell ref="D125:E125"/>
    <mergeCell ref="F125:G125"/>
    <mergeCell ref="A116:H116"/>
    <mergeCell ref="B119:C119"/>
    <mergeCell ref="D119:E119"/>
    <mergeCell ref="F119:G119"/>
    <mergeCell ref="A131:H131"/>
    <mergeCell ref="A127:H127"/>
    <mergeCell ref="B129:C129"/>
    <mergeCell ref="D129:E129"/>
    <mergeCell ref="F129:G129"/>
    <mergeCell ref="A130:H130"/>
    <mergeCell ref="B133:C133"/>
    <mergeCell ref="D133:E133"/>
    <mergeCell ref="F133:G133"/>
    <mergeCell ref="A140:H140"/>
    <mergeCell ref="A135:H135"/>
    <mergeCell ref="B138:C138"/>
    <mergeCell ref="D138:E138"/>
    <mergeCell ref="F138:G138"/>
    <mergeCell ref="A141:H141"/>
    <mergeCell ref="B144:C144"/>
    <mergeCell ref="D144:E144"/>
    <mergeCell ref="F144:G144"/>
    <mergeCell ref="A145:H145"/>
    <mergeCell ref="B147:C147"/>
    <mergeCell ref="D147:E147"/>
    <mergeCell ref="F147:G147"/>
  </mergeCells>
  <printOptions/>
  <pageMargins left="1.1023622047244095" right="0.5118110236220472" top="0.984251968503937" bottom="0.984251968503937" header="0.5118110236220472" footer="0.5118110236220472"/>
  <pageSetup fitToHeight="0" fitToWidth="1" horizontalDpi="600" verticalDpi="600" orientation="portrait" scale="80" r:id="rId1"/>
  <headerFooter alignWithMargins="0">
    <oddFooter>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1"/>
  <sheetViews>
    <sheetView zoomScalePageLayoutView="0" workbookViewId="0" topLeftCell="A1">
      <selection activeCell="A272" sqref="A272"/>
    </sheetView>
  </sheetViews>
  <sheetFormatPr defaultColWidth="9.140625" defaultRowHeight="12.75"/>
  <cols>
    <col min="1" max="1" width="24.8515625" style="27" customWidth="1"/>
    <col min="2" max="8" width="13.421875" style="27" customWidth="1"/>
  </cols>
  <sheetData>
    <row r="1" spans="1:8" ht="30" customHeight="1">
      <c r="A1" s="336" t="s">
        <v>1131</v>
      </c>
      <c r="B1" s="335"/>
      <c r="C1" s="335"/>
      <c r="D1" s="335"/>
      <c r="E1" s="335"/>
      <c r="F1" s="335"/>
      <c r="G1" s="335"/>
      <c r="H1" s="335"/>
    </row>
    <row r="2" spans="1:8" s="2" customFormat="1" ht="15.75" customHeight="1">
      <c r="A2" s="337"/>
      <c r="B2" s="337" t="s">
        <v>954</v>
      </c>
      <c r="C2" s="337"/>
      <c r="D2" s="337" t="s">
        <v>955</v>
      </c>
      <c r="E2" s="337"/>
      <c r="F2" s="337" t="s">
        <v>525</v>
      </c>
      <c r="G2" s="337"/>
      <c r="H2" s="338" t="s">
        <v>956</v>
      </c>
    </row>
    <row r="3" spans="1:8" s="2" customFormat="1" ht="31.5" customHeight="1">
      <c r="A3" s="337"/>
      <c r="B3" s="45" t="s">
        <v>266</v>
      </c>
      <c r="C3" s="45" t="s">
        <v>267</v>
      </c>
      <c r="D3" s="45" t="s">
        <v>266</v>
      </c>
      <c r="E3" s="45" t="s">
        <v>267</v>
      </c>
      <c r="F3" s="45" t="s">
        <v>266</v>
      </c>
      <c r="G3" s="45" t="s">
        <v>267</v>
      </c>
      <c r="H3" s="337"/>
    </row>
    <row r="4" spans="1:8" s="5" customFormat="1" ht="15.75">
      <c r="A4" s="339" t="s">
        <v>434</v>
      </c>
      <c r="B4" s="339"/>
      <c r="C4" s="339"/>
      <c r="D4" s="339"/>
      <c r="E4" s="339"/>
      <c r="F4" s="339"/>
      <c r="G4" s="339"/>
      <c r="H4" s="339"/>
    </row>
    <row r="5" spans="1:8" s="5" customFormat="1" ht="15.75">
      <c r="A5" s="122" t="s">
        <v>302</v>
      </c>
      <c r="B5" s="68">
        <v>66</v>
      </c>
      <c r="C5" s="128">
        <v>300</v>
      </c>
      <c r="D5" s="128">
        <v>156</v>
      </c>
      <c r="E5" s="128">
        <v>170</v>
      </c>
      <c r="F5" s="128"/>
      <c r="G5" s="128"/>
      <c r="H5" s="128"/>
    </row>
    <row r="6" spans="1:8" s="5" customFormat="1" ht="15.75">
      <c r="A6" s="122" t="s">
        <v>825</v>
      </c>
      <c r="B6" s="61">
        <v>100</v>
      </c>
      <c r="C6" s="100">
        <v>300</v>
      </c>
      <c r="D6" s="100">
        <v>156</v>
      </c>
      <c r="E6" s="100">
        <v>124</v>
      </c>
      <c r="F6" s="100"/>
      <c r="G6" s="100"/>
      <c r="H6" s="100"/>
    </row>
    <row r="7" spans="1:8" s="5" customFormat="1" ht="15.75">
      <c r="A7" s="122" t="s">
        <v>826</v>
      </c>
      <c r="B7" s="61">
        <v>330</v>
      </c>
      <c r="C7" s="100">
        <v>254</v>
      </c>
      <c r="D7" s="100">
        <v>156</v>
      </c>
      <c r="E7" s="100">
        <v>125</v>
      </c>
      <c r="F7" s="100"/>
      <c r="G7" s="100"/>
      <c r="H7" s="100"/>
    </row>
    <row r="8" spans="1:8" s="5" customFormat="1" ht="15.75">
      <c r="A8" s="122" t="s">
        <v>961</v>
      </c>
      <c r="B8" s="61">
        <v>260</v>
      </c>
      <c r="C8" s="100">
        <v>375</v>
      </c>
      <c r="D8" s="100">
        <v>156</v>
      </c>
      <c r="E8" s="100" t="s">
        <v>280</v>
      </c>
      <c r="F8" s="100"/>
      <c r="G8" s="100"/>
      <c r="H8" s="100"/>
    </row>
    <row r="9" spans="1:8" s="5" customFormat="1" ht="15.75">
      <c r="A9" s="122" t="s">
        <v>828</v>
      </c>
      <c r="B9" s="61">
        <v>375</v>
      </c>
      <c r="C9" s="100">
        <v>300</v>
      </c>
      <c r="D9" s="100">
        <v>300</v>
      </c>
      <c r="E9" s="100">
        <v>176</v>
      </c>
      <c r="F9" s="100"/>
      <c r="G9" s="100"/>
      <c r="H9" s="100"/>
    </row>
    <row r="10" spans="1:8" s="5" customFormat="1" ht="15.75">
      <c r="A10" s="122" t="s">
        <v>829</v>
      </c>
      <c r="B10" s="61">
        <v>510</v>
      </c>
      <c r="C10" s="100">
        <v>425</v>
      </c>
      <c r="D10" s="100">
        <v>186</v>
      </c>
      <c r="E10" s="100">
        <v>150</v>
      </c>
      <c r="F10" s="100"/>
      <c r="G10" s="100"/>
      <c r="H10" s="100"/>
    </row>
    <row r="11" spans="1:8" s="5" customFormat="1" ht="15.75">
      <c r="A11" s="58" t="s">
        <v>270</v>
      </c>
      <c r="B11" s="58">
        <f>SUM(B5:B10)</f>
        <v>1641</v>
      </c>
      <c r="C11" s="58">
        <f>SUM(C5:C10)</f>
        <v>1954</v>
      </c>
      <c r="D11" s="58">
        <f>SUM(D5:D10)</f>
        <v>1110</v>
      </c>
      <c r="E11" s="58">
        <f>SUM(E5:E10)</f>
        <v>745</v>
      </c>
      <c r="F11" s="58">
        <v>696</v>
      </c>
      <c r="G11" s="58">
        <v>696</v>
      </c>
      <c r="H11" s="58">
        <v>5800</v>
      </c>
    </row>
    <row r="12" spans="1:8" s="5" customFormat="1" ht="15.75">
      <c r="A12" s="58" t="s">
        <v>271</v>
      </c>
      <c r="B12" s="340">
        <f>B11+C11</f>
        <v>3595</v>
      </c>
      <c r="C12" s="340"/>
      <c r="D12" s="340">
        <f>D11+E11</f>
        <v>1855</v>
      </c>
      <c r="E12" s="340"/>
      <c r="F12" s="340">
        <f>F11+G11</f>
        <v>1392</v>
      </c>
      <c r="G12" s="340"/>
      <c r="H12" s="58"/>
    </row>
    <row r="13" spans="1:8" s="5" customFormat="1" ht="15.75">
      <c r="A13" s="341"/>
      <c r="B13" s="341"/>
      <c r="C13" s="341"/>
      <c r="D13" s="341"/>
      <c r="E13" s="341"/>
      <c r="F13" s="341"/>
      <c r="G13" s="341"/>
      <c r="H13" s="341"/>
    </row>
    <row r="14" spans="1:8" s="5" customFormat="1" ht="15.75">
      <c r="A14" s="339" t="s">
        <v>435</v>
      </c>
      <c r="B14" s="339"/>
      <c r="C14" s="339"/>
      <c r="D14" s="339"/>
      <c r="E14" s="339"/>
      <c r="F14" s="339"/>
      <c r="G14" s="339"/>
      <c r="H14" s="339"/>
    </row>
    <row r="15" spans="1:8" s="5" customFormat="1" ht="15.75">
      <c r="A15" s="122" t="s">
        <v>962</v>
      </c>
      <c r="B15" s="68">
        <v>200</v>
      </c>
      <c r="C15" s="128">
        <v>90</v>
      </c>
      <c r="D15" s="125"/>
      <c r="E15" s="125"/>
      <c r="F15" s="125"/>
      <c r="G15" s="125"/>
      <c r="H15" s="125"/>
    </row>
    <row r="16" spans="1:8" s="5" customFormat="1" ht="15.75">
      <c r="A16" s="122" t="s">
        <v>963</v>
      </c>
      <c r="B16" s="61">
        <v>135</v>
      </c>
      <c r="C16" s="100">
        <v>230</v>
      </c>
      <c r="D16" s="100"/>
      <c r="E16" s="100"/>
      <c r="F16" s="97"/>
      <c r="G16" s="97"/>
      <c r="H16" s="97"/>
    </row>
    <row r="17" spans="1:8" s="5" customFormat="1" ht="14.25" customHeight="1">
      <c r="A17" s="129" t="s">
        <v>996</v>
      </c>
      <c r="B17" s="61">
        <v>129</v>
      </c>
      <c r="C17" s="100">
        <v>53</v>
      </c>
      <c r="D17" s="100">
        <v>59</v>
      </c>
      <c r="E17" s="100">
        <v>21</v>
      </c>
      <c r="F17" s="97"/>
      <c r="G17" s="97"/>
      <c r="H17" s="97"/>
    </row>
    <row r="18" spans="1:8" s="5" customFormat="1" ht="15.75">
      <c r="A18" s="122" t="s">
        <v>965</v>
      </c>
      <c r="B18" s="61">
        <v>318</v>
      </c>
      <c r="C18" s="100">
        <v>300</v>
      </c>
      <c r="D18" s="100">
        <v>186</v>
      </c>
      <c r="E18" s="100">
        <v>195</v>
      </c>
      <c r="F18" s="97"/>
      <c r="G18" s="97"/>
      <c r="H18" s="97"/>
    </row>
    <row r="19" spans="1:8" s="5" customFormat="1" ht="15.75">
      <c r="A19" s="122" t="s">
        <v>966</v>
      </c>
      <c r="B19" s="61">
        <v>355</v>
      </c>
      <c r="C19" s="100">
        <v>330</v>
      </c>
      <c r="D19" s="100">
        <v>300</v>
      </c>
      <c r="E19" s="100">
        <v>320</v>
      </c>
      <c r="F19" s="97"/>
      <c r="G19" s="97"/>
      <c r="H19" s="97"/>
    </row>
    <row r="20" spans="1:8" s="5" customFormat="1" ht="15.75">
      <c r="A20" s="122" t="s">
        <v>967</v>
      </c>
      <c r="B20" s="68">
        <v>150</v>
      </c>
      <c r="C20" s="128">
        <v>200</v>
      </c>
      <c r="D20" s="128">
        <v>240</v>
      </c>
      <c r="E20" s="128">
        <v>240</v>
      </c>
      <c r="F20" s="128">
        <v>100</v>
      </c>
      <c r="G20" s="128">
        <v>100</v>
      </c>
      <c r="H20" s="128">
        <v>940</v>
      </c>
    </row>
    <row r="21" spans="1:8" s="5" customFormat="1" ht="15.75">
      <c r="A21" s="122" t="s">
        <v>968</v>
      </c>
      <c r="B21" s="61">
        <v>352</v>
      </c>
      <c r="C21" s="100">
        <v>250</v>
      </c>
      <c r="D21" s="100">
        <v>540</v>
      </c>
      <c r="E21" s="100">
        <v>450</v>
      </c>
      <c r="F21" s="100">
        <v>180</v>
      </c>
      <c r="G21" s="100">
        <v>180</v>
      </c>
      <c r="H21" s="100">
        <v>1600</v>
      </c>
    </row>
    <row r="22" spans="1:8" s="5" customFormat="1" ht="15.75">
      <c r="A22" s="122" t="s">
        <v>969</v>
      </c>
      <c r="B22" s="61">
        <v>500</v>
      </c>
      <c r="C22" s="100">
        <v>275</v>
      </c>
      <c r="D22" s="100">
        <v>600</v>
      </c>
      <c r="E22" s="100">
        <v>280</v>
      </c>
      <c r="F22" s="100">
        <v>190</v>
      </c>
      <c r="G22" s="100">
        <v>190</v>
      </c>
      <c r="H22" s="100">
        <v>1710</v>
      </c>
    </row>
    <row r="23" spans="1:8" s="5" customFormat="1" ht="15.75">
      <c r="A23" s="122" t="s">
        <v>970</v>
      </c>
      <c r="B23" s="61">
        <v>396</v>
      </c>
      <c r="C23" s="100">
        <v>375</v>
      </c>
      <c r="D23" s="100">
        <v>407</v>
      </c>
      <c r="E23" s="100">
        <v>120</v>
      </c>
      <c r="F23" s="100"/>
      <c r="G23" s="100"/>
      <c r="H23" s="100"/>
    </row>
    <row r="24" spans="1:8" s="5" customFormat="1" ht="15.75">
      <c r="A24" s="122" t="s">
        <v>971</v>
      </c>
      <c r="B24" s="61">
        <v>300</v>
      </c>
      <c r="C24" s="100">
        <v>300</v>
      </c>
      <c r="D24" s="100">
        <v>120</v>
      </c>
      <c r="E24" s="100">
        <v>120</v>
      </c>
      <c r="F24" s="100"/>
      <c r="G24" s="100"/>
      <c r="H24" s="100"/>
    </row>
    <row r="25" spans="1:8" s="5" customFormat="1" ht="15.75">
      <c r="A25" s="122" t="s">
        <v>972</v>
      </c>
      <c r="B25" s="61">
        <v>300</v>
      </c>
      <c r="C25" s="100">
        <v>300</v>
      </c>
      <c r="D25" s="100">
        <v>550</v>
      </c>
      <c r="E25" s="100">
        <v>425</v>
      </c>
      <c r="F25" s="100"/>
      <c r="G25" s="100"/>
      <c r="H25" s="100"/>
    </row>
    <row r="26" spans="1:8" s="5" customFormat="1" ht="15.75">
      <c r="A26" s="122" t="s">
        <v>973</v>
      </c>
      <c r="B26" s="61"/>
      <c r="C26" s="100"/>
      <c r="D26" s="100"/>
      <c r="E26" s="100"/>
      <c r="F26" s="100"/>
      <c r="G26" s="100"/>
      <c r="H26" s="100"/>
    </row>
    <row r="27" spans="1:8" s="5" customFormat="1" ht="15.75">
      <c r="A27" s="122" t="s">
        <v>974</v>
      </c>
      <c r="B27" s="61">
        <v>200</v>
      </c>
      <c r="C27" s="100">
        <v>940</v>
      </c>
      <c r="D27" s="100">
        <v>550</v>
      </c>
      <c r="E27" s="100">
        <v>425</v>
      </c>
      <c r="F27" s="100"/>
      <c r="G27" s="100"/>
      <c r="H27" s="100"/>
    </row>
    <row r="28" spans="1:8" s="5" customFormat="1" ht="15.75">
      <c r="A28" s="122" t="s">
        <v>975</v>
      </c>
      <c r="B28" s="61"/>
      <c r="C28" s="100"/>
      <c r="D28" s="100"/>
      <c r="E28" s="100"/>
      <c r="F28" s="100"/>
      <c r="G28" s="100"/>
      <c r="H28" s="100"/>
    </row>
    <row r="29" spans="1:8" s="5" customFormat="1" ht="15.75">
      <c r="A29" s="122" t="s">
        <v>976</v>
      </c>
      <c r="B29" s="61">
        <v>156</v>
      </c>
      <c r="C29" s="100">
        <v>113</v>
      </c>
      <c r="D29" s="100">
        <v>156</v>
      </c>
      <c r="E29" s="100">
        <v>180</v>
      </c>
      <c r="F29" s="100"/>
      <c r="G29" s="100"/>
      <c r="H29" s="100"/>
    </row>
    <row r="30" spans="1:8" s="5" customFormat="1" ht="15.75">
      <c r="A30" s="122" t="s">
        <v>977</v>
      </c>
      <c r="B30" s="61"/>
      <c r="C30" s="100">
        <v>329</v>
      </c>
      <c r="D30" s="100"/>
      <c r="E30" s="100"/>
      <c r="F30" s="100"/>
      <c r="G30" s="100"/>
      <c r="H30" s="100"/>
    </row>
    <row r="31" spans="1:8" s="5" customFormat="1" ht="15.75">
      <c r="A31" s="122" t="s">
        <v>978</v>
      </c>
      <c r="B31" s="61">
        <v>280</v>
      </c>
      <c r="C31" s="100"/>
      <c r="D31" s="100">
        <v>140</v>
      </c>
      <c r="E31" s="100">
        <v>470</v>
      </c>
      <c r="F31" s="100"/>
      <c r="G31" s="100"/>
      <c r="H31" s="100"/>
    </row>
    <row r="32" spans="1:8" s="5" customFormat="1" ht="15.75">
      <c r="A32" s="58" t="s">
        <v>270</v>
      </c>
      <c r="B32" s="58">
        <f>SUM(B15:B31)</f>
        <v>3771</v>
      </c>
      <c r="C32" s="58">
        <f>SUM(C15:C31)</f>
        <v>4085</v>
      </c>
      <c r="D32" s="58">
        <f>SUM(D15:D31)</f>
        <v>3848</v>
      </c>
      <c r="E32" s="58">
        <f>SUM(E15:E31)</f>
        <v>3246</v>
      </c>
      <c r="F32" s="58">
        <f>1090+SUM(F15:F31)</f>
        <v>1560</v>
      </c>
      <c r="G32" s="58">
        <f>1090+SUM(G15:G31)</f>
        <v>1560</v>
      </c>
      <c r="H32" s="58">
        <f>18900+SUM(H15:H31)</f>
        <v>23150</v>
      </c>
    </row>
    <row r="33" spans="1:8" s="5" customFormat="1" ht="15.75">
      <c r="A33" s="58" t="s">
        <v>271</v>
      </c>
      <c r="B33" s="340">
        <f>B32+C32</f>
        <v>7856</v>
      </c>
      <c r="C33" s="340"/>
      <c r="D33" s="340">
        <f>D32+E32</f>
        <v>7094</v>
      </c>
      <c r="E33" s="340"/>
      <c r="F33" s="340">
        <f>F32+G32</f>
        <v>3120</v>
      </c>
      <c r="G33" s="340"/>
      <c r="H33" s="58"/>
    </row>
    <row r="34" spans="1:8" s="5" customFormat="1" ht="15.75">
      <c r="A34" s="341"/>
      <c r="B34" s="341"/>
      <c r="C34" s="341"/>
      <c r="D34" s="341"/>
      <c r="E34" s="341"/>
      <c r="F34" s="341"/>
      <c r="G34" s="341"/>
      <c r="H34" s="341"/>
    </row>
    <row r="35" spans="1:8" s="5" customFormat="1" ht="15.75">
      <c r="A35" s="339" t="s">
        <v>436</v>
      </c>
      <c r="B35" s="339"/>
      <c r="C35" s="339"/>
      <c r="D35" s="339"/>
      <c r="E35" s="339"/>
      <c r="F35" s="339"/>
      <c r="G35" s="339"/>
      <c r="H35" s="339"/>
    </row>
    <row r="36" spans="1:8" s="5" customFormat="1" ht="15.75">
      <c r="A36" s="122" t="s">
        <v>979</v>
      </c>
      <c r="B36" s="69">
        <v>140</v>
      </c>
      <c r="C36" s="39"/>
      <c r="D36" s="39"/>
      <c r="E36" s="39"/>
      <c r="F36" s="39"/>
      <c r="G36" s="39"/>
      <c r="H36" s="39"/>
    </row>
    <row r="37" spans="1:8" s="5" customFormat="1" ht="15.75">
      <c r="A37" s="143" t="s">
        <v>825</v>
      </c>
      <c r="B37" s="68">
        <v>320</v>
      </c>
      <c r="C37" s="128">
        <v>240</v>
      </c>
      <c r="D37" s="128">
        <v>100</v>
      </c>
      <c r="E37" s="128">
        <v>360</v>
      </c>
      <c r="F37" s="39"/>
      <c r="G37" s="39"/>
      <c r="H37" s="39"/>
    </row>
    <row r="38" spans="1:8" s="5" customFormat="1" ht="15.75">
      <c r="A38" s="122" t="s">
        <v>826</v>
      </c>
      <c r="B38" s="68">
        <v>250</v>
      </c>
      <c r="C38" s="128">
        <v>204</v>
      </c>
      <c r="D38" s="128">
        <v>338</v>
      </c>
      <c r="E38" s="128">
        <v>120</v>
      </c>
      <c r="F38" s="39"/>
      <c r="G38" s="39"/>
      <c r="H38" s="39"/>
    </row>
    <row r="39" spans="1:8" s="5" customFormat="1" ht="15.75">
      <c r="A39" s="122" t="s">
        <v>961</v>
      </c>
      <c r="B39" s="61"/>
      <c r="C39" s="100"/>
      <c r="D39" s="100"/>
      <c r="E39" s="100"/>
      <c r="F39" s="39"/>
      <c r="G39" s="39"/>
      <c r="H39" s="39"/>
    </row>
    <row r="40" spans="1:8" s="5" customFormat="1" ht="15.75">
      <c r="A40" s="122" t="s">
        <v>828</v>
      </c>
      <c r="B40" s="61"/>
      <c r="C40" s="100"/>
      <c r="D40" s="100"/>
      <c r="E40" s="100"/>
      <c r="F40" s="39"/>
      <c r="G40" s="39"/>
      <c r="H40" s="39"/>
    </row>
    <row r="41" spans="1:8" s="5" customFormat="1" ht="15.75">
      <c r="A41" s="122" t="s">
        <v>829</v>
      </c>
      <c r="B41" s="61"/>
      <c r="C41" s="100"/>
      <c r="D41" s="100"/>
      <c r="E41" s="100"/>
      <c r="F41" s="39"/>
      <c r="G41" s="39"/>
      <c r="H41" s="39"/>
    </row>
    <row r="42" spans="1:8" s="5" customFormat="1" ht="15.75">
      <c r="A42" s="122" t="s">
        <v>233</v>
      </c>
      <c r="B42" s="61"/>
      <c r="C42" s="100"/>
      <c r="D42" s="100">
        <v>60</v>
      </c>
      <c r="E42" s="100"/>
      <c r="F42" s="39"/>
      <c r="G42" s="39"/>
      <c r="H42" s="39"/>
    </row>
    <row r="43" spans="1:8" s="5" customFormat="1" ht="15.75">
      <c r="A43" s="122" t="s">
        <v>980</v>
      </c>
      <c r="B43" s="61">
        <v>300</v>
      </c>
      <c r="C43" s="100">
        <v>370</v>
      </c>
      <c r="D43" s="100"/>
      <c r="E43" s="100">
        <v>108</v>
      </c>
      <c r="F43" s="39"/>
      <c r="G43" s="39"/>
      <c r="H43" s="39"/>
    </row>
    <row r="44" spans="1:8" s="5" customFormat="1" ht="15.75">
      <c r="A44" s="122" t="s">
        <v>235</v>
      </c>
      <c r="B44" s="61">
        <v>250</v>
      </c>
      <c r="C44" s="100">
        <v>643</v>
      </c>
      <c r="D44" s="100">
        <v>120</v>
      </c>
      <c r="E44" s="100">
        <v>144</v>
      </c>
      <c r="F44" s="39"/>
      <c r="G44" s="39"/>
      <c r="H44" s="39"/>
    </row>
    <row r="45" spans="1:8" s="5" customFormat="1" ht="15.75">
      <c r="A45" s="58" t="s">
        <v>270</v>
      </c>
      <c r="B45" s="58">
        <f>SUM(B36:B44)</f>
        <v>1260</v>
      </c>
      <c r="C45" s="58">
        <f>SUM(C36:C44)</f>
        <v>1457</v>
      </c>
      <c r="D45" s="58">
        <f>SUM(D36:D44)</f>
        <v>618</v>
      </c>
      <c r="E45" s="58">
        <f>SUM(E36:E44)</f>
        <v>732</v>
      </c>
      <c r="F45" s="58">
        <v>640</v>
      </c>
      <c r="G45" s="58">
        <v>649</v>
      </c>
      <c r="H45" s="58">
        <v>5600</v>
      </c>
    </row>
    <row r="46" spans="1:8" s="5" customFormat="1" ht="15.75">
      <c r="A46" s="58" t="s">
        <v>271</v>
      </c>
      <c r="B46" s="340">
        <f>B45+C45</f>
        <v>2717</v>
      </c>
      <c r="C46" s="340"/>
      <c r="D46" s="340">
        <f>D45+E45</f>
        <v>1350</v>
      </c>
      <c r="E46" s="340"/>
      <c r="F46" s="340">
        <f>F45+G45</f>
        <v>1289</v>
      </c>
      <c r="G46" s="340"/>
      <c r="H46" s="58"/>
    </row>
    <row r="47" spans="1:8" s="5" customFormat="1" ht="15.75">
      <c r="A47" s="341"/>
      <c r="B47" s="341"/>
      <c r="C47" s="341"/>
      <c r="D47" s="341"/>
      <c r="E47" s="341"/>
      <c r="F47" s="341"/>
      <c r="G47" s="341"/>
      <c r="H47" s="341"/>
    </row>
    <row r="48" spans="1:8" s="5" customFormat="1" ht="15.75">
      <c r="A48" s="339" t="s">
        <v>437</v>
      </c>
      <c r="B48" s="339"/>
      <c r="C48" s="339"/>
      <c r="D48" s="339"/>
      <c r="E48" s="339"/>
      <c r="F48" s="339"/>
      <c r="G48" s="339"/>
      <c r="H48" s="339"/>
    </row>
    <row r="49" spans="1:8" s="5" customFormat="1" ht="15.75">
      <c r="A49" s="122" t="s">
        <v>981</v>
      </c>
      <c r="B49" s="68"/>
      <c r="C49" s="128">
        <v>182</v>
      </c>
      <c r="D49" s="128"/>
      <c r="E49" s="128">
        <v>27</v>
      </c>
      <c r="F49" s="39"/>
      <c r="G49" s="39"/>
      <c r="H49" s="39"/>
    </row>
    <row r="50" spans="1:8" s="5" customFormat="1" ht="15.75">
      <c r="A50" s="122" t="s">
        <v>962</v>
      </c>
      <c r="B50" s="61">
        <v>170</v>
      </c>
      <c r="C50" s="100"/>
      <c r="D50" s="100"/>
      <c r="E50" s="100"/>
      <c r="F50" s="39"/>
      <c r="G50" s="39"/>
      <c r="H50" s="39"/>
    </row>
    <row r="51" spans="1:8" s="5" customFormat="1" ht="15.75">
      <c r="A51" s="122" t="s">
        <v>963</v>
      </c>
      <c r="B51" s="61"/>
      <c r="C51" s="100">
        <v>220</v>
      </c>
      <c r="D51" s="100"/>
      <c r="E51" s="100">
        <v>68</v>
      </c>
      <c r="F51" s="39"/>
      <c r="G51" s="39"/>
      <c r="H51" s="39"/>
    </row>
    <row r="52" spans="1:8" s="5" customFormat="1" ht="15" customHeight="1">
      <c r="A52" s="122" t="s">
        <v>964</v>
      </c>
      <c r="B52" s="61">
        <v>200</v>
      </c>
      <c r="C52" s="100">
        <v>230</v>
      </c>
      <c r="D52" s="100">
        <v>150</v>
      </c>
      <c r="E52" s="100">
        <v>120</v>
      </c>
      <c r="F52" s="39"/>
      <c r="G52" s="39"/>
      <c r="H52" s="39"/>
    </row>
    <row r="53" spans="1:8" s="5" customFormat="1" ht="15.75">
      <c r="A53" s="122" t="s">
        <v>982</v>
      </c>
      <c r="B53" s="61">
        <v>160</v>
      </c>
      <c r="C53" s="100">
        <v>220</v>
      </c>
      <c r="D53" s="100"/>
      <c r="E53" s="100">
        <v>120</v>
      </c>
      <c r="F53" s="39"/>
      <c r="G53" s="39"/>
      <c r="H53" s="39"/>
    </row>
    <row r="54" spans="1:8" s="5" customFormat="1" ht="15.75">
      <c r="A54" s="122" t="s">
        <v>966</v>
      </c>
      <c r="B54" s="68">
        <v>480</v>
      </c>
      <c r="C54" s="128">
        <v>150</v>
      </c>
      <c r="D54" s="128">
        <v>2162</v>
      </c>
      <c r="E54" s="128"/>
      <c r="F54" s="39"/>
      <c r="G54" s="39"/>
      <c r="H54" s="39"/>
    </row>
    <row r="55" spans="1:8" s="5" customFormat="1" ht="15.75">
      <c r="A55" s="122" t="s">
        <v>967</v>
      </c>
      <c r="B55" s="61">
        <v>505</v>
      </c>
      <c r="C55" s="100">
        <v>180</v>
      </c>
      <c r="D55" s="100">
        <v>303</v>
      </c>
      <c r="E55" s="100">
        <v>150</v>
      </c>
      <c r="F55" s="39"/>
      <c r="G55" s="39"/>
      <c r="H55" s="39"/>
    </row>
    <row r="56" spans="1:8" s="5" customFormat="1" ht="15.75">
      <c r="A56" s="122" t="s">
        <v>983</v>
      </c>
      <c r="B56" s="61">
        <v>315</v>
      </c>
      <c r="C56" s="100">
        <v>150</v>
      </c>
      <c r="D56" s="100"/>
      <c r="E56" s="100">
        <v>150</v>
      </c>
      <c r="F56" s="39"/>
      <c r="G56" s="39"/>
      <c r="H56" s="39"/>
    </row>
    <row r="57" spans="1:8" s="5" customFormat="1" ht="15.75">
      <c r="A57" s="122" t="s">
        <v>984</v>
      </c>
      <c r="B57" s="61">
        <v>300</v>
      </c>
      <c r="C57" s="100">
        <v>150</v>
      </c>
      <c r="D57" s="100"/>
      <c r="E57" s="100"/>
      <c r="F57" s="39"/>
      <c r="G57" s="39"/>
      <c r="H57" s="39"/>
    </row>
    <row r="58" spans="1:8" s="5" customFormat="1" ht="15.75">
      <c r="A58" s="58" t="s">
        <v>270</v>
      </c>
      <c r="B58" s="58">
        <f>SUM(B49:B57)</f>
        <v>2130</v>
      </c>
      <c r="C58" s="58">
        <f>SUM(C49:C57)</f>
        <v>1482</v>
      </c>
      <c r="D58" s="58">
        <f>SUM(D49:D57)</f>
        <v>2615</v>
      </c>
      <c r="E58" s="58">
        <f>SUM(E49:E57)</f>
        <v>635</v>
      </c>
      <c r="F58" s="58">
        <v>766</v>
      </c>
      <c r="G58" s="58">
        <v>766</v>
      </c>
      <c r="H58" s="58">
        <v>8900</v>
      </c>
    </row>
    <row r="59" spans="1:8" s="5" customFormat="1" ht="15.75">
      <c r="A59" s="58" t="s">
        <v>271</v>
      </c>
      <c r="B59" s="340">
        <f>B58+C58</f>
        <v>3612</v>
      </c>
      <c r="C59" s="340"/>
      <c r="D59" s="340">
        <f>D58+E58</f>
        <v>3250</v>
      </c>
      <c r="E59" s="340"/>
      <c r="F59" s="340">
        <f>F58+G58</f>
        <v>1532</v>
      </c>
      <c r="G59" s="340"/>
      <c r="H59" s="58"/>
    </row>
    <row r="60" spans="1:8" s="5" customFormat="1" ht="15.75">
      <c r="A60" s="341"/>
      <c r="B60" s="341"/>
      <c r="C60" s="341"/>
      <c r="D60" s="341"/>
      <c r="E60" s="341"/>
      <c r="F60" s="341"/>
      <c r="G60" s="341"/>
      <c r="H60" s="341"/>
    </row>
    <row r="61" spans="1:8" s="5" customFormat="1" ht="15.75">
      <c r="A61" s="339" t="s">
        <v>438</v>
      </c>
      <c r="B61" s="339"/>
      <c r="C61" s="339"/>
      <c r="D61" s="339"/>
      <c r="E61" s="339"/>
      <c r="F61" s="339"/>
      <c r="G61" s="339"/>
      <c r="H61" s="339"/>
    </row>
    <row r="62" spans="1:8" s="5" customFormat="1" ht="15.75">
      <c r="A62" s="122" t="s">
        <v>985</v>
      </c>
      <c r="B62" s="68"/>
      <c r="C62" s="128">
        <v>726</v>
      </c>
      <c r="D62" s="128">
        <v>900</v>
      </c>
      <c r="E62" s="128"/>
      <c r="F62" s="39"/>
      <c r="G62" s="39"/>
      <c r="H62" s="39"/>
    </row>
    <row r="63" spans="1:8" s="5" customFormat="1" ht="15.75">
      <c r="A63" s="122" t="s">
        <v>986</v>
      </c>
      <c r="B63" s="61"/>
      <c r="C63" s="100">
        <v>330</v>
      </c>
      <c r="D63" s="100">
        <v>180</v>
      </c>
      <c r="E63" s="100">
        <v>900</v>
      </c>
      <c r="F63" s="39"/>
      <c r="G63" s="39"/>
      <c r="H63" s="39"/>
    </row>
    <row r="64" spans="1:8" s="5" customFormat="1" ht="15.75">
      <c r="A64" s="58" t="s">
        <v>270</v>
      </c>
      <c r="B64" s="58">
        <f>SUM(B62:B63)</f>
        <v>0</v>
      </c>
      <c r="C64" s="58">
        <f>SUM(C62:C63)</f>
        <v>1056</v>
      </c>
      <c r="D64" s="58">
        <f>SUM(D62:D63)</f>
        <v>1080</v>
      </c>
      <c r="E64" s="58">
        <f>SUM(E62:E63)</f>
        <v>900</v>
      </c>
      <c r="F64" s="58">
        <v>293</v>
      </c>
      <c r="G64" s="58">
        <v>293</v>
      </c>
      <c r="H64" s="58">
        <v>2100</v>
      </c>
    </row>
    <row r="65" spans="1:8" s="5" customFormat="1" ht="15.75">
      <c r="A65" s="58" t="s">
        <v>271</v>
      </c>
      <c r="B65" s="340">
        <f>B64+C64</f>
        <v>1056</v>
      </c>
      <c r="C65" s="340"/>
      <c r="D65" s="340">
        <f>D64+E64</f>
        <v>1980</v>
      </c>
      <c r="E65" s="340"/>
      <c r="F65" s="340">
        <f>F64+G64</f>
        <v>586</v>
      </c>
      <c r="G65" s="340"/>
      <c r="H65" s="58"/>
    </row>
    <row r="66" spans="1:8" s="5" customFormat="1" ht="15.75">
      <c r="A66" s="341"/>
      <c r="B66" s="341"/>
      <c r="C66" s="341"/>
      <c r="D66" s="341"/>
      <c r="E66" s="341"/>
      <c r="F66" s="341"/>
      <c r="G66" s="341"/>
      <c r="H66" s="341"/>
    </row>
    <row r="67" spans="1:8" s="5" customFormat="1" ht="15.75">
      <c r="A67" s="339" t="s">
        <v>439</v>
      </c>
      <c r="B67" s="339"/>
      <c r="C67" s="339"/>
      <c r="D67" s="339"/>
      <c r="E67" s="339"/>
      <c r="F67" s="339"/>
      <c r="G67" s="339"/>
      <c r="H67" s="339"/>
    </row>
    <row r="68" spans="1:8" s="5" customFormat="1" ht="15.75">
      <c r="A68" s="122" t="s">
        <v>981</v>
      </c>
      <c r="B68" s="39"/>
      <c r="C68" s="39"/>
      <c r="D68" s="39"/>
      <c r="E68" s="39"/>
      <c r="F68" s="39"/>
      <c r="G68" s="39"/>
      <c r="H68" s="39"/>
    </row>
    <row r="69" spans="1:8" s="5" customFormat="1" ht="15.75">
      <c r="A69" s="122" t="s">
        <v>962</v>
      </c>
      <c r="B69" s="39"/>
      <c r="C69" s="39"/>
      <c r="D69" s="39"/>
      <c r="E69" s="39"/>
      <c r="F69" s="39"/>
      <c r="G69" s="39"/>
      <c r="H69" s="39"/>
    </row>
    <row r="70" spans="1:8" s="5" customFormat="1" ht="15.75">
      <c r="A70" s="122" t="s">
        <v>963</v>
      </c>
      <c r="B70" s="39"/>
      <c r="C70" s="39"/>
      <c r="D70" s="39"/>
      <c r="E70" s="39"/>
      <c r="F70" s="39"/>
      <c r="G70" s="39"/>
      <c r="H70" s="39"/>
    </row>
    <row r="71" spans="1:8" s="5" customFormat="1" ht="15.75">
      <c r="A71" s="122" t="s">
        <v>964</v>
      </c>
      <c r="B71" s="69">
        <v>200</v>
      </c>
      <c r="C71" s="69">
        <v>84</v>
      </c>
      <c r="D71" s="39"/>
      <c r="E71" s="39"/>
      <c r="F71" s="39"/>
      <c r="G71" s="39"/>
      <c r="H71" s="39"/>
    </row>
    <row r="72" spans="1:8" s="5" customFormat="1" ht="15.75">
      <c r="A72" s="122" t="s">
        <v>982</v>
      </c>
      <c r="B72" s="68">
        <v>297</v>
      </c>
      <c r="C72" s="128">
        <v>298</v>
      </c>
      <c r="D72" s="128">
        <v>121</v>
      </c>
      <c r="E72" s="128">
        <v>122</v>
      </c>
      <c r="F72" s="39"/>
      <c r="G72" s="39"/>
      <c r="H72" s="39"/>
    </row>
    <row r="73" spans="1:8" s="5" customFormat="1" ht="15.75">
      <c r="A73" s="122" t="s">
        <v>966</v>
      </c>
      <c r="B73" s="68">
        <v>296</v>
      </c>
      <c r="C73" s="128">
        <v>296</v>
      </c>
      <c r="D73" s="128">
        <v>118</v>
      </c>
      <c r="E73" s="128">
        <v>118</v>
      </c>
      <c r="F73" s="39"/>
      <c r="G73" s="39"/>
      <c r="H73" s="39"/>
    </row>
    <row r="74" spans="1:8" s="5" customFormat="1" ht="15.75">
      <c r="A74" s="122" t="s">
        <v>987</v>
      </c>
      <c r="B74" s="61">
        <v>296</v>
      </c>
      <c r="C74" s="100">
        <v>296</v>
      </c>
      <c r="D74" s="100">
        <v>118</v>
      </c>
      <c r="E74" s="100">
        <v>118</v>
      </c>
      <c r="F74" s="39"/>
      <c r="G74" s="39"/>
      <c r="H74" s="39"/>
    </row>
    <row r="75" spans="1:8" s="5" customFormat="1" ht="15.75">
      <c r="A75" s="122" t="s">
        <v>983</v>
      </c>
      <c r="B75" s="61">
        <v>296</v>
      </c>
      <c r="C75" s="100">
        <v>296</v>
      </c>
      <c r="D75" s="100">
        <v>118</v>
      </c>
      <c r="E75" s="100">
        <v>118</v>
      </c>
      <c r="F75" s="39"/>
      <c r="G75" s="39"/>
      <c r="H75" s="39"/>
    </row>
    <row r="76" spans="1:8" s="5" customFormat="1" ht="15.75">
      <c r="A76" s="122" t="s">
        <v>970</v>
      </c>
      <c r="B76" s="61">
        <v>296</v>
      </c>
      <c r="C76" s="100">
        <v>296</v>
      </c>
      <c r="D76" s="100">
        <v>118</v>
      </c>
      <c r="E76" s="100">
        <v>118</v>
      </c>
      <c r="F76" s="39"/>
      <c r="G76" s="39"/>
      <c r="H76" s="39"/>
    </row>
    <row r="77" spans="1:8" s="5" customFormat="1" ht="15.75">
      <c r="A77" s="58" t="s">
        <v>270</v>
      </c>
      <c r="B77" s="58">
        <f>SUM(B68:B76)</f>
        <v>1681</v>
      </c>
      <c r="C77" s="58">
        <f>SUM(C68:C76)</f>
        <v>1566</v>
      </c>
      <c r="D77" s="58">
        <f>SUM(D68:D76)</f>
        <v>593</v>
      </c>
      <c r="E77" s="58">
        <f>SUM(E68:E76)</f>
        <v>594</v>
      </c>
      <c r="F77" s="58">
        <v>741</v>
      </c>
      <c r="G77" s="58">
        <v>741</v>
      </c>
      <c r="H77" s="58">
        <v>6600</v>
      </c>
    </row>
    <row r="78" spans="1:8" s="5" customFormat="1" ht="15.75">
      <c r="A78" s="58" t="s">
        <v>271</v>
      </c>
      <c r="B78" s="340">
        <f>B77+C77</f>
        <v>3247</v>
      </c>
      <c r="C78" s="340"/>
      <c r="D78" s="340">
        <f>D77+E77</f>
        <v>1187</v>
      </c>
      <c r="E78" s="340"/>
      <c r="F78" s="340">
        <f>F77+G77</f>
        <v>1482</v>
      </c>
      <c r="G78" s="340"/>
      <c r="H78" s="58"/>
    </row>
    <row r="79" spans="1:8" s="5" customFormat="1" ht="15.75">
      <c r="A79" s="341"/>
      <c r="B79" s="341"/>
      <c r="C79" s="341"/>
      <c r="D79" s="341"/>
      <c r="E79" s="341"/>
      <c r="F79" s="341"/>
      <c r="G79" s="341"/>
      <c r="H79" s="341"/>
    </row>
    <row r="80" spans="1:8" s="5" customFormat="1" ht="15.75">
      <c r="A80" s="339" t="s">
        <v>440</v>
      </c>
      <c r="B80" s="339"/>
      <c r="C80" s="339"/>
      <c r="D80" s="339"/>
      <c r="E80" s="339"/>
      <c r="F80" s="339"/>
      <c r="G80" s="339"/>
      <c r="H80" s="339"/>
    </row>
    <row r="81" spans="1:8" s="5" customFormat="1" ht="15.75">
      <c r="A81" s="122" t="s">
        <v>988</v>
      </c>
      <c r="B81" s="68">
        <v>175</v>
      </c>
      <c r="C81" s="128"/>
      <c r="D81" s="128"/>
      <c r="E81" s="128"/>
      <c r="F81" s="39"/>
      <c r="G81" s="39"/>
      <c r="H81" s="39"/>
    </row>
    <row r="82" spans="1:8" s="5" customFormat="1" ht="15.75">
      <c r="A82" s="122" t="s">
        <v>989</v>
      </c>
      <c r="B82" s="61">
        <v>180</v>
      </c>
      <c r="C82" s="100"/>
      <c r="D82" s="100"/>
      <c r="E82" s="100"/>
      <c r="F82" s="39"/>
      <c r="G82" s="39"/>
      <c r="H82" s="39"/>
    </row>
    <row r="83" spans="1:8" s="5" customFormat="1" ht="15.75">
      <c r="A83" s="122" t="s">
        <v>990</v>
      </c>
      <c r="B83" s="61">
        <v>750</v>
      </c>
      <c r="C83" s="100"/>
      <c r="D83" s="100">
        <v>400</v>
      </c>
      <c r="E83" s="100"/>
      <c r="F83" s="39"/>
      <c r="G83" s="39"/>
      <c r="H83" s="39"/>
    </row>
    <row r="84" spans="1:8" s="5" customFormat="1" ht="15.75">
      <c r="A84" s="122" t="s">
        <v>991</v>
      </c>
      <c r="B84" s="61">
        <v>400</v>
      </c>
      <c r="C84" s="100">
        <v>300</v>
      </c>
      <c r="D84" s="100"/>
      <c r="E84" s="100">
        <v>200</v>
      </c>
      <c r="F84" s="39"/>
      <c r="G84" s="39"/>
      <c r="H84" s="39"/>
    </row>
    <row r="85" spans="1:8" s="5" customFormat="1" ht="15.75">
      <c r="A85" s="122" t="s">
        <v>992</v>
      </c>
      <c r="B85" s="61">
        <v>200</v>
      </c>
      <c r="C85" s="100">
        <v>450</v>
      </c>
      <c r="D85" s="100"/>
      <c r="E85" s="100">
        <v>320</v>
      </c>
      <c r="F85" s="39"/>
      <c r="G85" s="39"/>
      <c r="H85" s="39"/>
    </row>
    <row r="86" spans="1:8" s="5" customFormat="1" ht="15.75">
      <c r="A86" s="122" t="s">
        <v>981</v>
      </c>
      <c r="B86" s="61">
        <v>200</v>
      </c>
      <c r="C86" s="100">
        <v>200</v>
      </c>
      <c r="D86" s="100"/>
      <c r="E86" s="100">
        <v>320</v>
      </c>
      <c r="F86" s="39"/>
      <c r="G86" s="39"/>
      <c r="H86" s="39"/>
    </row>
    <row r="87" spans="1:8" s="5" customFormat="1" ht="15.75">
      <c r="A87" s="122" t="s">
        <v>962</v>
      </c>
      <c r="B87" s="61">
        <v>200</v>
      </c>
      <c r="C87" s="100">
        <v>200</v>
      </c>
      <c r="D87" s="100"/>
      <c r="E87" s="100">
        <v>400</v>
      </c>
      <c r="F87" s="39"/>
      <c r="G87" s="39"/>
      <c r="H87" s="39"/>
    </row>
    <row r="88" spans="1:8" s="5" customFormat="1" ht="15.75">
      <c r="A88" s="122" t="s">
        <v>963</v>
      </c>
      <c r="B88" s="61">
        <v>240</v>
      </c>
      <c r="C88" s="100">
        <v>360</v>
      </c>
      <c r="D88" s="100"/>
      <c r="E88" s="100">
        <v>400</v>
      </c>
      <c r="F88" s="39"/>
      <c r="G88" s="39"/>
      <c r="H88" s="39"/>
    </row>
    <row r="89" spans="1:8" s="5" customFormat="1" ht="15.75">
      <c r="A89" s="122" t="s">
        <v>964</v>
      </c>
      <c r="B89" s="61">
        <v>240</v>
      </c>
      <c r="C89" s="100">
        <v>360</v>
      </c>
      <c r="D89" s="100">
        <v>104</v>
      </c>
      <c r="E89" s="100">
        <v>106</v>
      </c>
      <c r="F89" s="39"/>
      <c r="G89" s="39"/>
      <c r="H89" s="39"/>
    </row>
    <row r="90" spans="1:8" s="5" customFormat="1" ht="15.75">
      <c r="A90" s="122" t="s">
        <v>982</v>
      </c>
      <c r="B90" s="68">
        <v>352</v>
      </c>
      <c r="C90" s="128">
        <v>380</v>
      </c>
      <c r="D90" s="128">
        <v>180</v>
      </c>
      <c r="E90" s="128">
        <v>103</v>
      </c>
      <c r="F90" s="39"/>
      <c r="G90" s="39"/>
      <c r="H90" s="39"/>
    </row>
    <row r="91" spans="1:8" s="5" customFormat="1" ht="15.75">
      <c r="A91" s="122" t="s">
        <v>966</v>
      </c>
      <c r="B91" s="61">
        <v>300</v>
      </c>
      <c r="C91" s="100">
        <v>523</v>
      </c>
      <c r="D91" s="100">
        <v>150</v>
      </c>
      <c r="E91" s="100">
        <v>1720</v>
      </c>
      <c r="F91" s="39"/>
      <c r="G91" s="39"/>
      <c r="H91" s="39"/>
    </row>
    <row r="92" spans="1:8" s="5" customFormat="1" ht="15.75">
      <c r="A92" s="122" t="s">
        <v>967</v>
      </c>
      <c r="B92" s="61">
        <v>340</v>
      </c>
      <c r="C92" s="100">
        <v>407</v>
      </c>
      <c r="D92" s="100">
        <v>150</v>
      </c>
      <c r="E92" s="100">
        <v>516</v>
      </c>
      <c r="F92" s="39"/>
      <c r="G92" s="39"/>
      <c r="H92" s="39"/>
    </row>
    <row r="93" spans="1:8" s="5" customFormat="1" ht="15.75">
      <c r="A93" s="122" t="s">
        <v>983</v>
      </c>
      <c r="B93" s="61">
        <v>400</v>
      </c>
      <c r="C93" s="100">
        <v>351</v>
      </c>
      <c r="D93" s="100">
        <v>39</v>
      </c>
      <c r="E93" s="100">
        <v>274</v>
      </c>
      <c r="F93" s="39"/>
      <c r="G93" s="39"/>
      <c r="H93" s="39"/>
    </row>
    <row r="94" spans="1:8" s="5" customFormat="1" ht="15.75">
      <c r="A94" s="122" t="s">
        <v>970</v>
      </c>
      <c r="B94" s="61">
        <v>280</v>
      </c>
      <c r="C94" s="100">
        <v>240</v>
      </c>
      <c r="D94" s="100">
        <v>150</v>
      </c>
      <c r="E94" s="100">
        <v>150</v>
      </c>
      <c r="F94" s="39"/>
      <c r="G94" s="39"/>
      <c r="H94" s="39"/>
    </row>
    <row r="95" spans="1:8" s="5" customFormat="1" ht="15.75">
      <c r="A95" s="122" t="s">
        <v>993</v>
      </c>
      <c r="B95" s="61">
        <v>150</v>
      </c>
      <c r="C95" s="100">
        <v>330</v>
      </c>
      <c r="D95" s="100">
        <v>100</v>
      </c>
      <c r="E95" s="100">
        <v>121</v>
      </c>
      <c r="F95" s="39"/>
      <c r="G95" s="39"/>
      <c r="H95" s="39"/>
    </row>
    <row r="96" spans="1:8" s="5" customFormat="1" ht="15.75">
      <c r="A96" s="122" t="s">
        <v>994</v>
      </c>
      <c r="B96" s="61">
        <v>234</v>
      </c>
      <c r="C96" s="100"/>
      <c r="D96" s="100">
        <v>150</v>
      </c>
      <c r="E96" s="100"/>
      <c r="F96" s="39"/>
      <c r="G96" s="39"/>
      <c r="H96" s="39"/>
    </row>
    <row r="97" spans="1:8" s="5" customFormat="1" ht="15.75">
      <c r="A97" s="58" t="s">
        <v>270</v>
      </c>
      <c r="B97" s="58">
        <f>SUM(B81:B96)</f>
        <v>4641</v>
      </c>
      <c r="C97" s="58">
        <f>SUM(C81:C96)</f>
        <v>4101</v>
      </c>
      <c r="D97" s="58">
        <f>SUM(D81:D96)</f>
        <v>1423</v>
      </c>
      <c r="E97" s="58">
        <f>SUM(E81:E96)</f>
        <v>4630</v>
      </c>
      <c r="F97" s="58">
        <v>1411</v>
      </c>
      <c r="G97" s="58">
        <v>1411</v>
      </c>
      <c r="H97" s="58">
        <v>34000</v>
      </c>
    </row>
    <row r="98" spans="1:8" s="5" customFormat="1" ht="15.75">
      <c r="A98" s="58" t="s">
        <v>271</v>
      </c>
      <c r="B98" s="340">
        <f>B97+C97</f>
        <v>8742</v>
      </c>
      <c r="C98" s="340"/>
      <c r="D98" s="340">
        <f>D97+E97</f>
        <v>6053</v>
      </c>
      <c r="E98" s="340"/>
      <c r="F98" s="340">
        <f>F97+G97</f>
        <v>2822</v>
      </c>
      <c r="G98" s="340"/>
      <c r="H98" s="58"/>
    </row>
    <row r="99" spans="1:8" s="5" customFormat="1" ht="15.75">
      <c r="A99" s="341"/>
      <c r="B99" s="341"/>
      <c r="C99" s="341"/>
      <c r="D99" s="341"/>
      <c r="E99" s="341"/>
      <c r="F99" s="341"/>
      <c r="G99" s="341"/>
      <c r="H99" s="341"/>
    </row>
    <row r="100" spans="1:8" s="5" customFormat="1" ht="15.75">
      <c r="A100" s="339" t="s">
        <v>441</v>
      </c>
      <c r="B100" s="339"/>
      <c r="C100" s="339"/>
      <c r="D100" s="339"/>
      <c r="E100" s="339"/>
      <c r="F100" s="339"/>
      <c r="G100" s="339"/>
      <c r="H100" s="339"/>
    </row>
    <row r="101" spans="1:8" s="5" customFormat="1" ht="15.75">
      <c r="A101" s="122" t="s">
        <v>981</v>
      </c>
      <c r="B101" s="69">
        <v>240</v>
      </c>
      <c r="C101" s="69">
        <v>240</v>
      </c>
      <c r="D101" s="39"/>
      <c r="E101" s="39"/>
      <c r="F101" s="39"/>
      <c r="G101" s="39"/>
      <c r="H101" s="349">
        <v>6100</v>
      </c>
    </row>
    <row r="102" spans="1:8" s="5" customFormat="1" ht="15.75">
      <c r="A102" s="122" t="s">
        <v>997</v>
      </c>
      <c r="B102" s="68">
        <v>220</v>
      </c>
      <c r="C102" s="128">
        <v>395</v>
      </c>
      <c r="D102" s="128"/>
      <c r="E102" s="128">
        <v>869</v>
      </c>
      <c r="F102" s="39"/>
      <c r="G102" s="39"/>
      <c r="H102" s="350"/>
    </row>
    <row r="103" spans="1:8" s="5" customFormat="1" ht="15.75">
      <c r="A103" s="122" t="s">
        <v>963</v>
      </c>
      <c r="B103" s="61">
        <v>220</v>
      </c>
      <c r="C103" s="100">
        <v>408</v>
      </c>
      <c r="D103" s="100"/>
      <c r="E103" s="100">
        <v>495</v>
      </c>
      <c r="F103" s="39"/>
      <c r="G103" s="39"/>
      <c r="H103" s="350"/>
    </row>
    <row r="104" spans="1:8" s="5" customFormat="1" ht="15.75">
      <c r="A104" s="122" t="s">
        <v>1058</v>
      </c>
      <c r="B104" s="61">
        <v>300</v>
      </c>
      <c r="C104" s="100">
        <v>300</v>
      </c>
      <c r="D104" s="100">
        <v>202</v>
      </c>
      <c r="E104" s="100"/>
      <c r="F104" s="39"/>
      <c r="G104" s="39"/>
      <c r="H104" s="350"/>
    </row>
    <row r="105" spans="1:8" s="5" customFormat="1" ht="15.75">
      <c r="A105" s="122" t="s">
        <v>1527</v>
      </c>
      <c r="B105" s="61"/>
      <c r="C105" s="100">
        <v>13</v>
      </c>
      <c r="D105" s="100"/>
      <c r="E105" s="100">
        <v>100</v>
      </c>
      <c r="F105" s="39"/>
      <c r="G105" s="39"/>
      <c r="H105" s="350"/>
    </row>
    <row r="106" spans="1:8" s="5" customFormat="1" ht="15.75">
      <c r="A106" s="122" t="s">
        <v>998</v>
      </c>
      <c r="B106" s="61">
        <v>240</v>
      </c>
      <c r="C106" s="100">
        <v>180</v>
      </c>
      <c r="D106" s="100"/>
      <c r="E106" s="100">
        <v>120</v>
      </c>
      <c r="F106" s="39"/>
      <c r="G106" s="39"/>
      <c r="H106" s="350"/>
    </row>
    <row r="107" spans="1:8" s="5" customFormat="1" ht="15.75">
      <c r="A107" s="122" t="s">
        <v>999</v>
      </c>
      <c r="B107" s="61">
        <v>300</v>
      </c>
      <c r="C107" s="100">
        <v>230</v>
      </c>
      <c r="D107" s="100">
        <v>238</v>
      </c>
      <c r="E107" s="100">
        <v>120</v>
      </c>
      <c r="F107" s="39"/>
      <c r="G107" s="39"/>
      <c r="H107" s="350"/>
    </row>
    <row r="108" spans="1:8" s="5" customFormat="1" ht="15.75">
      <c r="A108" s="122" t="s">
        <v>1000</v>
      </c>
      <c r="B108" s="68">
        <v>350</v>
      </c>
      <c r="C108" s="128">
        <v>275</v>
      </c>
      <c r="D108" s="128"/>
      <c r="E108" s="128"/>
      <c r="F108" s="39"/>
      <c r="G108" s="39"/>
      <c r="H108" s="351"/>
    </row>
    <row r="109" spans="1:8" s="5" customFormat="1" ht="15.75">
      <c r="A109" s="122" t="s">
        <v>1001</v>
      </c>
      <c r="B109" s="61">
        <v>78</v>
      </c>
      <c r="C109" s="100">
        <v>85</v>
      </c>
      <c r="D109" s="100">
        <v>30</v>
      </c>
      <c r="E109" s="100">
        <v>150</v>
      </c>
      <c r="F109" s="100">
        <v>60</v>
      </c>
      <c r="G109" s="100">
        <v>60</v>
      </c>
      <c r="H109" s="100">
        <v>240</v>
      </c>
    </row>
    <row r="110" spans="1:8" s="5" customFormat="1" ht="15.75">
      <c r="A110" s="122" t="s">
        <v>1002</v>
      </c>
      <c r="B110" s="61">
        <v>260</v>
      </c>
      <c r="C110" s="100">
        <v>580</v>
      </c>
      <c r="D110" s="100">
        <v>240</v>
      </c>
      <c r="E110" s="100">
        <v>480</v>
      </c>
      <c r="F110" s="100">
        <v>200</v>
      </c>
      <c r="G110" s="100">
        <v>200</v>
      </c>
      <c r="H110" s="100">
        <v>1800</v>
      </c>
    </row>
    <row r="111" spans="1:8" s="5" customFormat="1" ht="15.75">
      <c r="A111" s="122" t="s">
        <v>1003</v>
      </c>
      <c r="B111" s="61">
        <v>175</v>
      </c>
      <c r="C111" s="100">
        <v>360</v>
      </c>
      <c r="D111" s="100">
        <v>200</v>
      </c>
      <c r="E111" s="100">
        <v>350</v>
      </c>
      <c r="F111" s="100">
        <v>115</v>
      </c>
      <c r="G111" s="100">
        <v>115</v>
      </c>
      <c r="H111" s="100">
        <v>1040</v>
      </c>
    </row>
    <row r="112" spans="1:8" s="5" customFormat="1" ht="15.75">
      <c r="A112" s="122" t="s">
        <v>1004</v>
      </c>
      <c r="B112" s="61">
        <v>270</v>
      </c>
      <c r="C112" s="100">
        <v>240</v>
      </c>
      <c r="D112" s="100">
        <v>240</v>
      </c>
      <c r="E112" s="100">
        <v>270</v>
      </c>
      <c r="F112" s="100">
        <v>165</v>
      </c>
      <c r="G112" s="100">
        <v>165</v>
      </c>
      <c r="H112" s="100">
        <v>1500</v>
      </c>
    </row>
    <row r="113" spans="1:8" s="5" customFormat="1" ht="15.75">
      <c r="A113" s="122" t="s">
        <v>1005</v>
      </c>
      <c r="B113" s="61">
        <v>390</v>
      </c>
      <c r="C113" s="100">
        <v>310</v>
      </c>
      <c r="D113" s="100">
        <v>340</v>
      </c>
      <c r="E113" s="100">
        <v>460</v>
      </c>
      <c r="F113" s="100">
        <v>160</v>
      </c>
      <c r="G113" s="100">
        <v>160</v>
      </c>
      <c r="H113" s="100">
        <v>1400</v>
      </c>
    </row>
    <row r="114" spans="1:8" s="5" customFormat="1" ht="15.75">
      <c r="A114" s="122" t="s">
        <v>1006</v>
      </c>
      <c r="B114" s="61">
        <v>430</v>
      </c>
      <c r="C114" s="100">
        <v>330</v>
      </c>
      <c r="D114" s="100">
        <v>280</v>
      </c>
      <c r="E114" s="100">
        <v>330</v>
      </c>
      <c r="F114" s="100">
        <v>220</v>
      </c>
      <c r="G114" s="100">
        <v>220</v>
      </c>
      <c r="H114" s="100">
        <v>2000</v>
      </c>
    </row>
    <row r="115" spans="1:8" s="5" customFormat="1" ht="15.75">
      <c r="A115" s="122" t="s">
        <v>1007</v>
      </c>
      <c r="B115" s="61">
        <v>500</v>
      </c>
      <c r="C115" s="100">
        <v>300</v>
      </c>
      <c r="D115" s="100">
        <v>270</v>
      </c>
      <c r="E115" s="100">
        <v>180</v>
      </c>
      <c r="F115" s="100">
        <v>220</v>
      </c>
      <c r="G115" s="100">
        <v>220</v>
      </c>
      <c r="H115" s="100">
        <v>2000</v>
      </c>
    </row>
    <row r="116" spans="1:8" s="5" customFormat="1" ht="15.75">
      <c r="A116" s="122" t="s">
        <v>1008</v>
      </c>
      <c r="B116" s="61">
        <v>460</v>
      </c>
      <c r="C116" s="100">
        <v>280</v>
      </c>
      <c r="D116" s="100">
        <v>350</v>
      </c>
      <c r="E116" s="100">
        <v>290</v>
      </c>
      <c r="F116" s="100">
        <v>200</v>
      </c>
      <c r="G116" s="100">
        <v>200</v>
      </c>
      <c r="H116" s="100">
        <v>1800</v>
      </c>
    </row>
    <row r="117" spans="1:8" s="5" customFormat="1" ht="15.75">
      <c r="A117" s="122" t="s">
        <v>1009</v>
      </c>
      <c r="B117" s="61">
        <v>500</v>
      </c>
      <c r="C117" s="100">
        <v>300</v>
      </c>
      <c r="D117" s="100">
        <v>390</v>
      </c>
      <c r="E117" s="100">
        <v>210</v>
      </c>
      <c r="F117" s="100">
        <v>210</v>
      </c>
      <c r="G117" s="100">
        <v>210</v>
      </c>
      <c r="H117" s="100">
        <v>1900</v>
      </c>
    </row>
    <row r="118" spans="1:8" s="5" customFormat="1" ht="15.75">
      <c r="A118" s="122" t="s">
        <v>1010</v>
      </c>
      <c r="B118" s="61">
        <v>480</v>
      </c>
      <c r="C118" s="100">
        <v>300</v>
      </c>
      <c r="D118" s="100">
        <v>220</v>
      </c>
      <c r="E118" s="100">
        <v>270</v>
      </c>
      <c r="F118" s="100">
        <v>210</v>
      </c>
      <c r="G118" s="100">
        <v>210</v>
      </c>
      <c r="H118" s="100">
        <v>1900</v>
      </c>
    </row>
    <row r="119" spans="1:8" s="5" customFormat="1" ht="15.75">
      <c r="A119" s="122" t="s">
        <v>1011</v>
      </c>
      <c r="B119" s="61">
        <v>220</v>
      </c>
      <c r="C119" s="100">
        <v>300</v>
      </c>
      <c r="D119" s="100">
        <v>180</v>
      </c>
      <c r="E119" s="100">
        <v>140</v>
      </c>
      <c r="F119" s="100">
        <v>150</v>
      </c>
      <c r="G119" s="100">
        <v>150</v>
      </c>
      <c r="H119" s="100">
        <v>1400</v>
      </c>
    </row>
    <row r="120" spans="1:8" s="5" customFormat="1" ht="15.75" customHeight="1">
      <c r="A120" s="122" t="s">
        <v>1012</v>
      </c>
      <c r="B120" s="61">
        <v>340</v>
      </c>
      <c r="C120" s="100">
        <v>280</v>
      </c>
      <c r="D120" s="100">
        <v>0</v>
      </c>
      <c r="E120" s="100">
        <v>0</v>
      </c>
      <c r="F120" s="100">
        <v>170</v>
      </c>
      <c r="G120" s="100">
        <v>160</v>
      </c>
      <c r="H120" s="100">
        <v>1600</v>
      </c>
    </row>
    <row r="121" spans="1:8" s="5" customFormat="1" ht="15.75">
      <c r="A121" s="58" t="s">
        <v>270</v>
      </c>
      <c r="B121" s="58">
        <f>SUM(B101:B120)</f>
        <v>5973</v>
      </c>
      <c r="C121" s="58">
        <f>SUM(C101:C120)</f>
        <v>5706</v>
      </c>
      <c r="D121" s="58">
        <f>SUM(D101:D120)</f>
        <v>3180</v>
      </c>
      <c r="E121" s="58">
        <f>SUM(E101:E120)</f>
        <v>4834</v>
      </c>
      <c r="F121" s="58">
        <f>850+SUM(F109:F120)</f>
        <v>2930</v>
      </c>
      <c r="G121" s="58">
        <f>850+SUM(G109:G120)</f>
        <v>2920</v>
      </c>
      <c r="H121" s="58">
        <f>H101+SUM(H109:H120)</f>
        <v>24680</v>
      </c>
    </row>
    <row r="122" spans="1:8" s="5" customFormat="1" ht="15.75">
      <c r="A122" s="58" t="s">
        <v>271</v>
      </c>
      <c r="B122" s="340">
        <f>B121+C121</f>
        <v>11679</v>
      </c>
      <c r="C122" s="340"/>
      <c r="D122" s="340">
        <f>D121+E121</f>
        <v>8014</v>
      </c>
      <c r="E122" s="340"/>
      <c r="F122" s="340">
        <f>F121+G121</f>
        <v>5850</v>
      </c>
      <c r="G122" s="340"/>
      <c r="H122" s="58"/>
    </row>
    <row r="123" spans="1:8" s="5" customFormat="1" ht="15.75">
      <c r="A123" s="341"/>
      <c r="B123" s="341"/>
      <c r="C123" s="341"/>
      <c r="D123" s="341"/>
      <c r="E123" s="341"/>
      <c r="F123" s="341"/>
      <c r="G123" s="341"/>
      <c r="H123" s="341"/>
    </row>
    <row r="124" spans="1:8" s="5" customFormat="1" ht="15.75">
      <c r="A124" s="339" t="s">
        <v>442</v>
      </c>
      <c r="B124" s="339"/>
      <c r="C124" s="339"/>
      <c r="D124" s="339"/>
      <c r="E124" s="339"/>
      <c r="F124" s="339"/>
      <c r="G124" s="339"/>
      <c r="H124" s="339"/>
    </row>
    <row r="125" spans="1:8" s="5" customFormat="1" ht="15.75">
      <c r="A125" s="39" t="s">
        <v>361</v>
      </c>
      <c r="B125" s="68">
        <v>158</v>
      </c>
      <c r="C125" s="128"/>
      <c r="D125" s="128">
        <v>61</v>
      </c>
      <c r="E125" s="128"/>
      <c r="F125" s="39"/>
      <c r="G125" s="39"/>
      <c r="H125" s="39"/>
    </row>
    <row r="126" spans="1:8" s="5" customFormat="1" ht="15.75">
      <c r="A126" s="58" t="s">
        <v>270</v>
      </c>
      <c r="B126" s="58">
        <f>SUM(B125:B125)</f>
        <v>158</v>
      </c>
      <c r="C126" s="58">
        <f>SUM(C125:C125)</f>
        <v>0</v>
      </c>
      <c r="D126" s="58">
        <f>SUM(D125:D125)</f>
        <v>61</v>
      </c>
      <c r="E126" s="58">
        <f>SUM(E125:E125)</f>
        <v>0</v>
      </c>
      <c r="F126" s="58">
        <v>50</v>
      </c>
      <c r="G126" s="58">
        <v>50</v>
      </c>
      <c r="H126" s="58">
        <v>1300</v>
      </c>
    </row>
    <row r="127" spans="1:8" s="5" customFormat="1" ht="15.75">
      <c r="A127" s="58" t="s">
        <v>271</v>
      </c>
      <c r="B127" s="340">
        <f>B126+C126</f>
        <v>158</v>
      </c>
      <c r="C127" s="340"/>
      <c r="D127" s="340">
        <f>D126+E126</f>
        <v>61</v>
      </c>
      <c r="E127" s="340"/>
      <c r="F127" s="340">
        <f>F126+G126</f>
        <v>100</v>
      </c>
      <c r="G127" s="340"/>
      <c r="H127" s="58"/>
    </row>
    <row r="128" spans="1:8" s="5" customFormat="1" ht="15.75">
      <c r="A128" s="341"/>
      <c r="B128" s="341"/>
      <c r="C128" s="341"/>
      <c r="D128" s="341"/>
      <c r="E128" s="341"/>
      <c r="F128" s="341"/>
      <c r="G128" s="341"/>
      <c r="H128" s="341"/>
    </row>
    <row r="129" spans="1:8" s="5" customFormat="1" ht="15.75">
      <c r="A129" s="339" t="s">
        <v>443</v>
      </c>
      <c r="B129" s="339"/>
      <c r="C129" s="339"/>
      <c r="D129" s="339"/>
      <c r="E129" s="339"/>
      <c r="F129" s="339"/>
      <c r="G129" s="339"/>
      <c r="H129" s="339"/>
    </row>
    <row r="130" spans="1:8" s="5" customFormat="1" ht="15.75">
      <c r="A130" s="122" t="s">
        <v>1013</v>
      </c>
      <c r="B130" s="68">
        <v>264</v>
      </c>
      <c r="C130" s="128">
        <v>375</v>
      </c>
      <c r="D130" s="128"/>
      <c r="E130" s="128">
        <v>100</v>
      </c>
      <c r="F130" s="39"/>
      <c r="G130" s="39"/>
      <c r="H130" s="39"/>
    </row>
    <row r="131" spans="1:8" s="5" customFormat="1" ht="15.75">
      <c r="A131" s="58" t="s">
        <v>270</v>
      </c>
      <c r="B131" s="58">
        <f>SUM(B130:B130)</f>
        <v>264</v>
      </c>
      <c r="C131" s="58">
        <f>SUM(C130:C130)</f>
        <v>375</v>
      </c>
      <c r="D131" s="58">
        <f>SUM(D130:D130)</f>
        <v>0</v>
      </c>
      <c r="E131" s="58">
        <f>SUM(E130:E130)</f>
        <v>100</v>
      </c>
      <c r="F131" s="58">
        <v>250</v>
      </c>
      <c r="G131" s="58">
        <v>250</v>
      </c>
      <c r="H131" s="58">
        <v>1700</v>
      </c>
    </row>
    <row r="132" spans="1:8" s="5" customFormat="1" ht="15.75">
      <c r="A132" s="58" t="s">
        <v>271</v>
      </c>
      <c r="B132" s="340">
        <f>B131+C131</f>
        <v>639</v>
      </c>
      <c r="C132" s="340"/>
      <c r="D132" s="340">
        <f>D131+E131</f>
        <v>100</v>
      </c>
      <c r="E132" s="340"/>
      <c r="F132" s="340">
        <f>F131+G131</f>
        <v>500</v>
      </c>
      <c r="G132" s="340"/>
      <c r="H132" s="58"/>
    </row>
    <row r="133" spans="1:8" s="5" customFormat="1" ht="15.75">
      <c r="A133" s="341"/>
      <c r="B133" s="341"/>
      <c r="C133" s="341"/>
      <c r="D133" s="341"/>
      <c r="E133" s="341"/>
      <c r="F133" s="341"/>
      <c r="G133" s="341"/>
      <c r="H133" s="341"/>
    </row>
    <row r="134" spans="1:8" s="5" customFormat="1" ht="15.75">
      <c r="A134" s="339" t="s">
        <v>444</v>
      </c>
      <c r="B134" s="339"/>
      <c r="C134" s="339"/>
      <c r="D134" s="339"/>
      <c r="E134" s="339"/>
      <c r="F134" s="339"/>
      <c r="G134" s="339"/>
      <c r="H134" s="339"/>
    </row>
    <row r="135" spans="1:8" s="5" customFormat="1" ht="15.75">
      <c r="A135" s="58" t="s">
        <v>270</v>
      </c>
      <c r="B135" s="58"/>
      <c r="C135" s="58"/>
      <c r="D135" s="58"/>
      <c r="E135" s="58"/>
      <c r="F135" s="58"/>
      <c r="G135" s="58"/>
      <c r="H135" s="58">
        <v>3400</v>
      </c>
    </row>
    <row r="136" spans="1:8" s="5" customFormat="1" ht="15.75">
      <c r="A136" s="58" t="s">
        <v>271</v>
      </c>
      <c r="B136" s="340">
        <f>B135+C135</f>
        <v>0</v>
      </c>
      <c r="C136" s="340"/>
      <c r="D136" s="340">
        <f>D135+E135</f>
        <v>0</v>
      </c>
      <c r="E136" s="340"/>
      <c r="F136" s="340">
        <f>F135+G135</f>
        <v>0</v>
      </c>
      <c r="G136" s="340"/>
      <c r="H136" s="58"/>
    </row>
    <row r="137" spans="1:8" s="5" customFormat="1" ht="15.75">
      <c r="A137" s="341"/>
      <c r="B137" s="341"/>
      <c r="C137" s="341"/>
      <c r="D137" s="341"/>
      <c r="E137" s="341"/>
      <c r="F137" s="341"/>
      <c r="G137" s="341"/>
      <c r="H137" s="341"/>
    </row>
    <row r="138" spans="1:8" s="5" customFormat="1" ht="15.75">
      <c r="A138" s="339" t="s">
        <v>445</v>
      </c>
      <c r="B138" s="339"/>
      <c r="C138" s="339"/>
      <c r="D138" s="339"/>
      <c r="E138" s="339"/>
      <c r="F138" s="339"/>
      <c r="G138" s="339"/>
      <c r="H138" s="339"/>
    </row>
    <row r="139" spans="1:8" s="5" customFormat="1" ht="15.75">
      <c r="A139" s="122" t="s">
        <v>1014</v>
      </c>
      <c r="B139" s="68">
        <v>225</v>
      </c>
      <c r="C139" s="128">
        <v>225</v>
      </c>
      <c r="D139" s="128">
        <v>150</v>
      </c>
      <c r="E139" s="128">
        <v>150</v>
      </c>
      <c r="F139" s="144">
        <v>120</v>
      </c>
      <c r="G139" s="144">
        <v>120</v>
      </c>
      <c r="H139" s="366">
        <v>3600</v>
      </c>
    </row>
    <row r="140" spans="1:8" s="5" customFormat="1" ht="15.75">
      <c r="A140" s="122" t="s">
        <v>1015</v>
      </c>
      <c r="B140" s="61">
        <v>255</v>
      </c>
      <c r="C140" s="100">
        <v>255</v>
      </c>
      <c r="D140" s="100">
        <v>174</v>
      </c>
      <c r="E140" s="100">
        <v>174</v>
      </c>
      <c r="F140" s="144">
        <v>120</v>
      </c>
      <c r="G140" s="144">
        <v>120</v>
      </c>
      <c r="H140" s="367"/>
    </row>
    <row r="141" spans="1:8" s="5" customFormat="1" ht="15.75">
      <c r="A141" s="122" t="s">
        <v>1059</v>
      </c>
      <c r="B141" s="61">
        <v>311</v>
      </c>
      <c r="C141" s="100">
        <v>376</v>
      </c>
      <c r="D141" s="100">
        <v>417</v>
      </c>
      <c r="E141" s="100">
        <v>86</v>
      </c>
      <c r="F141" s="144">
        <v>120</v>
      </c>
      <c r="G141" s="144">
        <v>120</v>
      </c>
      <c r="H141" s="368"/>
    </row>
    <row r="142" spans="1:8" s="5" customFormat="1" ht="15.75">
      <c r="A142" s="122" t="s">
        <v>1060</v>
      </c>
      <c r="B142" s="61">
        <v>0</v>
      </c>
      <c r="C142" s="100">
        <v>200</v>
      </c>
      <c r="D142" s="100">
        <v>0</v>
      </c>
      <c r="E142" s="100">
        <v>0</v>
      </c>
      <c r="F142" s="144">
        <v>107</v>
      </c>
      <c r="G142" s="144">
        <v>107</v>
      </c>
      <c r="H142" s="366">
        <v>9500</v>
      </c>
    </row>
    <row r="143" spans="1:8" s="5" customFormat="1" ht="15.75">
      <c r="A143" s="122" t="s">
        <v>999</v>
      </c>
      <c r="B143" s="61">
        <v>105</v>
      </c>
      <c r="C143" s="100">
        <v>105</v>
      </c>
      <c r="D143" s="100">
        <v>0</v>
      </c>
      <c r="E143" s="100">
        <v>94</v>
      </c>
      <c r="F143" s="144">
        <v>115</v>
      </c>
      <c r="G143" s="144">
        <v>115</v>
      </c>
      <c r="H143" s="367"/>
    </row>
    <row r="144" spans="1:8" s="5" customFormat="1" ht="15.75">
      <c r="A144" s="122" t="s">
        <v>1000</v>
      </c>
      <c r="B144" s="61">
        <v>200</v>
      </c>
      <c r="C144" s="100">
        <v>200</v>
      </c>
      <c r="D144" s="100">
        <v>255</v>
      </c>
      <c r="E144" s="100">
        <v>150</v>
      </c>
      <c r="F144" s="144">
        <v>115</v>
      </c>
      <c r="G144" s="144">
        <v>115</v>
      </c>
      <c r="H144" s="367"/>
    </row>
    <row r="145" spans="1:8" s="5" customFormat="1" ht="15.75">
      <c r="A145" s="122" t="s">
        <v>1017</v>
      </c>
      <c r="B145" s="61">
        <v>220</v>
      </c>
      <c r="C145" s="100">
        <v>220</v>
      </c>
      <c r="D145" s="100">
        <v>90</v>
      </c>
      <c r="E145" s="100">
        <v>315</v>
      </c>
      <c r="F145" s="144">
        <v>122</v>
      </c>
      <c r="G145" s="144">
        <v>122</v>
      </c>
      <c r="H145" s="367"/>
    </row>
    <row r="146" spans="1:8" s="5" customFormat="1" ht="15.75">
      <c r="A146" s="122" t="s">
        <v>1018</v>
      </c>
      <c r="B146" s="61">
        <v>220</v>
      </c>
      <c r="C146" s="100">
        <v>220</v>
      </c>
      <c r="D146" s="100">
        <v>140</v>
      </c>
      <c r="E146" s="100">
        <v>210</v>
      </c>
      <c r="F146" s="144">
        <v>115</v>
      </c>
      <c r="G146" s="144">
        <v>115</v>
      </c>
      <c r="H146" s="367"/>
    </row>
    <row r="147" spans="1:8" s="5" customFormat="1" ht="15.75">
      <c r="A147" s="122" t="s">
        <v>1004</v>
      </c>
      <c r="B147" s="61">
        <v>220</v>
      </c>
      <c r="C147" s="100">
        <v>220</v>
      </c>
      <c r="D147" s="100">
        <v>245</v>
      </c>
      <c r="E147" s="100">
        <v>140</v>
      </c>
      <c r="F147" s="144">
        <v>110</v>
      </c>
      <c r="G147" s="144">
        <v>110</v>
      </c>
      <c r="H147" s="367"/>
    </row>
    <row r="148" spans="1:8" s="5" customFormat="1" ht="15.75">
      <c r="A148" s="122" t="s">
        <v>1005</v>
      </c>
      <c r="B148" s="61">
        <v>260</v>
      </c>
      <c r="C148" s="100">
        <v>260</v>
      </c>
      <c r="D148" s="100">
        <v>56</v>
      </c>
      <c r="E148" s="100">
        <v>180</v>
      </c>
      <c r="F148" s="144">
        <v>130</v>
      </c>
      <c r="G148" s="144">
        <v>130</v>
      </c>
      <c r="H148" s="367"/>
    </row>
    <row r="149" spans="1:8" s="5" customFormat="1" ht="15.75">
      <c r="A149" s="122" t="s">
        <v>1019</v>
      </c>
      <c r="B149" s="61">
        <v>235</v>
      </c>
      <c r="C149" s="100">
        <v>235</v>
      </c>
      <c r="D149" s="100">
        <v>100</v>
      </c>
      <c r="E149" s="100">
        <v>270</v>
      </c>
      <c r="F149" s="144">
        <v>100</v>
      </c>
      <c r="G149" s="144">
        <v>120</v>
      </c>
      <c r="H149" s="367"/>
    </row>
    <row r="150" spans="1:8" s="5" customFormat="1" ht="15.75">
      <c r="A150" s="122" t="s">
        <v>1020</v>
      </c>
      <c r="B150" s="61">
        <v>210</v>
      </c>
      <c r="C150" s="100">
        <v>210</v>
      </c>
      <c r="D150" s="100">
        <v>225</v>
      </c>
      <c r="E150" s="100">
        <v>215</v>
      </c>
      <c r="F150" s="144">
        <v>120</v>
      </c>
      <c r="G150" s="144">
        <v>120</v>
      </c>
      <c r="H150" s="367"/>
    </row>
    <row r="151" spans="1:8" s="5" customFormat="1" ht="15.75">
      <c r="A151" s="122" t="s">
        <v>1008</v>
      </c>
      <c r="B151" s="61">
        <v>220</v>
      </c>
      <c r="C151" s="100">
        <v>300</v>
      </c>
      <c r="D151" s="100">
        <v>210</v>
      </c>
      <c r="E151" s="100">
        <v>270</v>
      </c>
      <c r="F151" s="144">
        <v>120</v>
      </c>
      <c r="G151" s="144">
        <v>120</v>
      </c>
      <c r="H151" s="368"/>
    </row>
    <row r="152" spans="1:8" s="5" customFormat="1" ht="15.75">
      <c r="A152" s="58" t="s">
        <v>270</v>
      </c>
      <c r="B152" s="58">
        <f aca="true" t="shared" si="0" ref="B152:G152">SUM(B139:B151)</f>
        <v>2681</v>
      </c>
      <c r="C152" s="58">
        <f t="shared" si="0"/>
        <v>3026</v>
      </c>
      <c r="D152" s="58">
        <f t="shared" si="0"/>
        <v>2062</v>
      </c>
      <c r="E152" s="58">
        <f t="shared" si="0"/>
        <v>2254</v>
      </c>
      <c r="F152" s="58">
        <f t="shared" si="0"/>
        <v>1514</v>
      </c>
      <c r="G152" s="58">
        <f t="shared" si="0"/>
        <v>1534</v>
      </c>
      <c r="H152" s="58">
        <f>H139+H142</f>
        <v>13100</v>
      </c>
    </row>
    <row r="153" spans="1:8" s="5" customFormat="1" ht="15.75">
      <c r="A153" s="58" t="s">
        <v>271</v>
      </c>
      <c r="B153" s="340">
        <f>B152+C152</f>
        <v>5707</v>
      </c>
      <c r="C153" s="340"/>
      <c r="D153" s="340">
        <f>D152+E152</f>
        <v>4316</v>
      </c>
      <c r="E153" s="340"/>
      <c r="F153" s="340">
        <f>F152+G152</f>
        <v>3048</v>
      </c>
      <c r="G153" s="340"/>
      <c r="H153" s="58"/>
    </row>
    <row r="154" spans="1:8" s="5" customFormat="1" ht="15.75">
      <c r="A154" s="341"/>
      <c r="B154" s="341"/>
      <c r="C154" s="341"/>
      <c r="D154" s="341"/>
      <c r="E154" s="341"/>
      <c r="F154" s="341"/>
      <c r="G154" s="341"/>
      <c r="H154" s="341"/>
    </row>
    <row r="155" spans="1:8" s="5" customFormat="1" ht="15.75">
      <c r="A155" s="339" t="s">
        <v>446</v>
      </c>
      <c r="B155" s="339"/>
      <c r="C155" s="339"/>
      <c r="D155" s="339"/>
      <c r="E155" s="339"/>
      <c r="F155" s="339"/>
      <c r="G155" s="339"/>
      <c r="H155" s="339"/>
    </row>
    <row r="156" spans="1:8" s="5" customFormat="1" ht="15.75">
      <c r="A156" s="122" t="s">
        <v>1021</v>
      </c>
      <c r="B156" s="68"/>
      <c r="C156" s="128">
        <v>226</v>
      </c>
      <c r="D156" s="128"/>
      <c r="E156" s="128">
        <v>205</v>
      </c>
      <c r="F156" s="39"/>
      <c r="G156" s="39"/>
      <c r="H156" s="39"/>
    </row>
    <row r="157" spans="1:8" s="5" customFormat="1" ht="15.75">
      <c r="A157" s="122" t="s">
        <v>1022</v>
      </c>
      <c r="B157" s="61">
        <v>280</v>
      </c>
      <c r="C157" s="100">
        <v>230</v>
      </c>
      <c r="D157" s="100"/>
      <c r="E157" s="100"/>
      <c r="F157" s="39"/>
      <c r="G157" s="39"/>
      <c r="H157" s="39"/>
    </row>
    <row r="158" spans="1:8" s="5" customFormat="1" ht="15.75">
      <c r="A158" s="122" t="s">
        <v>1023</v>
      </c>
      <c r="B158" s="61">
        <v>64</v>
      </c>
      <c r="C158" s="100"/>
      <c r="D158" s="100"/>
      <c r="E158" s="100"/>
      <c r="F158" s="39"/>
      <c r="G158" s="39"/>
      <c r="H158" s="39"/>
    </row>
    <row r="159" spans="1:8" s="5" customFormat="1" ht="15.75">
      <c r="A159" s="122" t="s">
        <v>1024</v>
      </c>
      <c r="B159" s="61"/>
      <c r="C159" s="100"/>
      <c r="D159" s="100"/>
      <c r="E159" s="100"/>
      <c r="F159" s="39"/>
      <c r="G159" s="39"/>
      <c r="H159" s="349">
        <v>4100</v>
      </c>
    </row>
    <row r="160" spans="1:8" s="5" customFormat="1" ht="15.75">
      <c r="A160" s="122" t="s">
        <v>1025</v>
      </c>
      <c r="B160" s="61"/>
      <c r="C160" s="100"/>
      <c r="D160" s="100"/>
      <c r="E160" s="100"/>
      <c r="F160" s="39"/>
      <c r="G160" s="39"/>
      <c r="H160" s="350"/>
    </row>
    <row r="161" spans="1:8" s="5" customFormat="1" ht="15.75">
      <c r="A161" s="122" t="s">
        <v>1026</v>
      </c>
      <c r="B161" s="61">
        <v>374</v>
      </c>
      <c r="C161" s="100"/>
      <c r="D161" s="100">
        <v>468</v>
      </c>
      <c r="E161" s="100"/>
      <c r="F161" s="39"/>
      <c r="G161" s="39"/>
      <c r="H161" s="351"/>
    </row>
    <row r="162" spans="1:8" s="5" customFormat="1" ht="15.75">
      <c r="A162" s="122" t="s">
        <v>1027</v>
      </c>
      <c r="B162" s="61">
        <v>454</v>
      </c>
      <c r="C162" s="100"/>
      <c r="D162" s="100">
        <v>228</v>
      </c>
      <c r="E162" s="100"/>
      <c r="F162" s="39"/>
      <c r="G162" s="39"/>
      <c r="H162" s="39"/>
    </row>
    <row r="163" spans="1:8" s="5" customFormat="1" ht="15.75">
      <c r="A163" s="122" t="s">
        <v>1028</v>
      </c>
      <c r="B163" s="61"/>
      <c r="C163" s="100">
        <v>300</v>
      </c>
      <c r="D163" s="100"/>
      <c r="E163" s="100">
        <v>250</v>
      </c>
      <c r="F163" s="39"/>
      <c r="G163" s="39"/>
      <c r="H163" s="39"/>
    </row>
    <row r="164" spans="1:8" s="5" customFormat="1" ht="15.75">
      <c r="A164" s="58" t="s">
        <v>270</v>
      </c>
      <c r="B164" s="58">
        <f>SUM(B156:B163)</f>
        <v>1172</v>
      </c>
      <c r="C164" s="58">
        <f>SUM(C156:C163)</f>
        <v>756</v>
      </c>
      <c r="D164" s="58">
        <f>SUM(D156:D163)</f>
        <v>696</v>
      </c>
      <c r="E164" s="58">
        <f>SUM(E156:E163)</f>
        <v>455</v>
      </c>
      <c r="F164" s="58">
        <v>1000</v>
      </c>
      <c r="G164" s="58">
        <v>1000</v>
      </c>
      <c r="H164" s="58">
        <f>17200+H159</f>
        <v>21300</v>
      </c>
    </row>
    <row r="165" spans="1:8" s="5" customFormat="1" ht="15.75">
      <c r="A165" s="58" t="s">
        <v>271</v>
      </c>
      <c r="B165" s="340">
        <f>B164+C164</f>
        <v>1928</v>
      </c>
      <c r="C165" s="340"/>
      <c r="D165" s="340">
        <f>D164+E164</f>
        <v>1151</v>
      </c>
      <c r="E165" s="340"/>
      <c r="F165" s="340">
        <f>F164+G164</f>
        <v>2000</v>
      </c>
      <c r="G165" s="340"/>
      <c r="H165" s="58"/>
    </row>
    <row r="166" spans="1:8" s="5" customFormat="1" ht="15.75">
      <c r="A166" s="341"/>
      <c r="B166" s="341"/>
      <c r="C166" s="341"/>
      <c r="D166" s="341"/>
      <c r="E166" s="341"/>
      <c r="F166" s="341"/>
      <c r="G166" s="341"/>
      <c r="H166" s="341"/>
    </row>
    <row r="167" spans="1:8" s="5" customFormat="1" ht="15.75">
      <c r="A167" s="339" t="s">
        <v>653</v>
      </c>
      <c r="B167" s="339"/>
      <c r="C167" s="339"/>
      <c r="D167" s="339"/>
      <c r="E167" s="339"/>
      <c r="F167" s="339"/>
      <c r="G167" s="339"/>
      <c r="H167" s="339"/>
    </row>
    <row r="168" spans="1:8" s="5" customFormat="1" ht="15.75">
      <c r="A168" s="122" t="s">
        <v>1029</v>
      </c>
      <c r="B168" s="68">
        <v>170</v>
      </c>
      <c r="C168" s="128">
        <v>280</v>
      </c>
      <c r="D168" s="128">
        <v>380</v>
      </c>
      <c r="E168" s="128">
        <v>450</v>
      </c>
      <c r="F168" s="128">
        <v>130</v>
      </c>
      <c r="G168" s="128">
        <v>130</v>
      </c>
      <c r="H168" s="128">
        <v>910</v>
      </c>
    </row>
    <row r="169" spans="1:8" s="5" customFormat="1" ht="15.75">
      <c r="A169" s="122" t="s">
        <v>1021</v>
      </c>
      <c r="B169" s="61">
        <v>120</v>
      </c>
      <c r="C169" s="100">
        <v>120</v>
      </c>
      <c r="D169" s="100">
        <v>130</v>
      </c>
      <c r="E169" s="100">
        <v>110</v>
      </c>
      <c r="F169" s="128">
        <v>100</v>
      </c>
      <c r="G169" s="128">
        <v>100</v>
      </c>
      <c r="H169" s="128">
        <v>750</v>
      </c>
    </row>
    <row r="170" spans="1:8" s="5" customFormat="1" ht="15.75">
      <c r="A170" s="58" t="s">
        <v>270</v>
      </c>
      <c r="B170" s="58">
        <f aca="true" t="shared" si="1" ref="B170:H170">SUM(B168:B169)</f>
        <v>290</v>
      </c>
      <c r="C170" s="58">
        <f t="shared" si="1"/>
        <v>400</v>
      </c>
      <c r="D170" s="58">
        <f t="shared" si="1"/>
        <v>510</v>
      </c>
      <c r="E170" s="58">
        <f t="shared" si="1"/>
        <v>560</v>
      </c>
      <c r="F170" s="58">
        <f t="shared" si="1"/>
        <v>230</v>
      </c>
      <c r="G170" s="58">
        <f t="shared" si="1"/>
        <v>230</v>
      </c>
      <c r="H170" s="58">
        <f t="shared" si="1"/>
        <v>1660</v>
      </c>
    </row>
    <row r="171" spans="1:8" s="5" customFormat="1" ht="15.75">
      <c r="A171" s="58" t="s">
        <v>271</v>
      </c>
      <c r="B171" s="340">
        <f>B170+C170</f>
        <v>690</v>
      </c>
      <c r="C171" s="340"/>
      <c r="D171" s="340">
        <f>D170+E170</f>
        <v>1070</v>
      </c>
      <c r="E171" s="340"/>
      <c r="F171" s="340">
        <f>F170+G170</f>
        <v>460</v>
      </c>
      <c r="G171" s="340"/>
      <c r="H171" s="58"/>
    </row>
    <row r="172" spans="1:8" s="5" customFormat="1" ht="15.75">
      <c r="A172" s="341"/>
      <c r="B172" s="341"/>
      <c r="C172" s="341"/>
      <c r="D172" s="341"/>
      <c r="E172" s="341"/>
      <c r="F172" s="341"/>
      <c r="G172" s="341"/>
      <c r="H172" s="341"/>
    </row>
    <row r="173" spans="1:8" s="5" customFormat="1" ht="15.75">
      <c r="A173" s="339" t="s">
        <v>447</v>
      </c>
      <c r="B173" s="339"/>
      <c r="C173" s="339"/>
      <c r="D173" s="339"/>
      <c r="E173" s="339"/>
      <c r="F173" s="339"/>
      <c r="G173" s="339"/>
      <c r="H173" s="339"/>
    </row>
    <row r="174" spans="1:8" s="5" customFormat="1" ht="15.75">
      <c r="A174" s="122" t="s">
        <v>1030</v>
      </c>
      <c r="B174" s="68">
        <v>1093</v>
      </c>
      <c r="C174" s="128">
        <v>510</v>
      </c>
      <c r="D174" s="128">
        <v>1595</v>
      </c>
      <c r="E174" s="128">
        <v>460</v>
      </c>
      <c r="F174" s="39"/>
      <c r="G174" s="39"/>
      <c r="H174" s="39"/>
    </row>
    <row r="175" spans="1:8" s="5" customFormat="1" ht="15.75">
      <c r="A175" s="122" t="s">
        <v>1031</v>
      </c>
      <c r="B175" s="61"/>
      <c r="C175" s="100">
        <v>95</v>
      </c>
      <c r="D175" s="100"/>
      <c r="E175" s="100">
        <v>210</v>
      </c>
      <c r="F175" s="39"/>
      <c r="G175" s="39"/>
      <c r="H175" s="39"/>
    </row>
    <row r="176" spans="1:8" s="5" customFormat="1" ht="15.75">
      <c r="A176" s="58" t="s">
        <v>270</v>
      </c>
      <c r="B176" s="58">
        <f>SUM(B174:B175)</f>
        <v>1093</v>
      </c>
      <c r="C176" s="58">
        <f>SUM(C174:C175)</f>
        <v>605</v>
      </c>
      <c r="D176" s="58">
        <f>SUM(D174:D175)</f>
        <v>1595</v>
      </c>
      <c r="E176" s="58">
        <f>SUM(E174:E175)</f>
        <v>670</v>
      </c>
      <c r="F176" s="58">
        <v>140</v>
      </c>
      <c r="G176" s="58">
        <v>140</v>
      </c>
      <c r="H176" s="58">
        <f>10.5*450</f>
        <v>4725</v>
      </c>
    </row>
    <row r="177" spans="1:8" s="5" customFormat="1" ht="15.75">
      <c r="A177" s="58" t="s">
        <v>271</v>
      </c>
      <c r="B177" s="340">
        <f>B176+C176</f>
        <v>1698</v>
      </c>
      <c r="C177" s="340"/>
      <c r="D177" s="340">
        <f>D176+E176</f>
        <v>2265</v>
      </c>
      <c r="E177" s="340"/>
      <c r="F177" s="340">
        <f>F176+G176</f>
        <v>280</v>
      </c>
      <c r="G177" s="340"/>
      <c r="H177" s="58"/>
    </row>
    <row r="178" spans="1:8" s="5" customFormat="1" ht="15.75">
      <c r="A178" s="341"/>
      <c r="B178" s="341"/>
      <c r="C178" s="341"/>
      <c r="D178" s="341"/>
      <c r="E178" s="341"/>
      <c r="F178" s="341"/>
      <c r="G178" s="341"/>
      <c r="H178" s="341"/>
    </row>
    <row r="179" spans="1:8" s="5" customFormat="1" ht="15.75">
      <c r="A179" s="339" t="s">
        <v>448</v>
      </c>
      <c r="B179" s="339"/>
      <c r="C179" s="339"/>
      <c r="D179" s="339"/>
      <c r="E179" s="339"/>
      <c r="F179" s="339"/>
      <c r="G179" s="339"/>
      <c r="H179" s="339"/>
    </row>
    <row r="180" spans="1:8" s="5" customFormat="1" ht="15.75">
      <c r="A180" s="122" t="s">
        <v>724</v>
      </c>
      <c r="B180" s="68">
        <v>300</v>
      </c>
      <c r="C180" s="128">
        <v>282</v>
      </c>
      <c r="D180" s="128">
        <v>150</v>
      </c>
      <c r="E180" s="128">
        <v>113</v>
      </c>
      <c r="F180" s="39"/>
      <c r="G180" s="39"/>
      <c r="H180" s="39"/>
    </row>
    <row r="181" spans="1:8" s="5" customFormat="1" ht="15.75">
      <c r="A181" s="122" t="s">
        <v>1032</v>
      </c>
      <c r="B181" s="61">
        <v>100</v>
      </c>
      <c r="C181" s="100">
        <v>425</v>
      </c>
      <c r="D181" s="100"/>
      <c r="E181" s="100"/>
      <c r="F181" s="39"/>
      <c r="G181" s="39"/>
      <c r="H181" s="39"/>
    </row>
    <row r="182" spans="1:8" s="5" customFormat="1" ht="15.75">
      <c r="A182" s="122" t="s">
        <v>1033</v>
      </c>
      <c r="B182" s="61">
        <v>126</v>
      </c>
      <c r="C182" s="100">
        <v>125</v>
      </c>
      <c r="D182" s="100">
        <v>372</v>
      </c>
      <c r="E182" s="100">
        <v>330</v>
      </c>
      <c r="F182" s="39"/>
      <c r="G182" s="39"/>
      <c r="H182" s="39"/>
    </row>
    <row r="183" spans="1:8" s="5" customFormat="1" ht="15.75">
      <c r="A183" s="58" t="s">
        <v>270</v>
      </c>
      <c r="B183" s="58">
        <f>SUM(B180:B182)</f>
        <v>526</v>
      </c>
      <c r="C183" s="58">
        <f>SUM(C180:C182)</f>
        <v>832</v>
      </c>
      <c r="D183" s="58">
        <f>SUM(D180:D182)</f>
        <v>522</v>
      </c>
      <c r="E183" s="58">
        <f>SUM(E180:E182)</f>
        <v>443</v>
      </c>
      <c r="F183" s="58"/>
      <c r="G183" s="58"/>
      <c r="H183" s="58"/>
    </row>
    <row r="184" spans="1:8" s="5" customFormat="1" ht="15.75">
      <c r="A184" s="58" t="s">
        <v>271</v>
      </c>
      <c r="B184" s="340">
        <f>B183+C183</f>
        <v>1358</v>
      </c>
      <c r="C184" s="340"/>
      <c r="D184" s="340">
        <f>D183+E183</f>
        <v>965</v>
      </c>
      <c r="E184" s="340"/>
      <c r="F184" s="340">
        <f>F183+G183</f>
        <v>0</v>
      </c>
      <c r="G184" s="340"/>
      <c r="H184" s="58"/>
    </row>
    <row r="185" spans="1:8" s="5" customFormat="1" ht="15.75">
      <c r="A185" s="341"/>
      <c r="B185" s="341"/>
      <c r="C185" s="341"/>
      <c r="D185" s="341"/>
      <c r="E185" s="341"/>
      <c r="F185" s="341"/>
      <c r="G185" s="341"/>
      <c r="H185" s="341"/>
    </row>
    <row r="186" spans="1:8" s="5" customFormat="1" ht="15.75">
      <c r="A186" s="339" t="s">
        <v>449</v>
      </c>
      <c r="B186" s="339"/>
      <c r="C186" s="339"/>
      <c r="D186" s="339"/>
      <c r="E186" s="339"/>
      <c r="F186" s="339"/>
      <c r="G186" s="339"/>
      <c r="H186" s="339"/>
    </row>
    <row r="187" spans="1:8" s="5" customFormat="1" ht="15.75">
      <c r="A187" s="39" t="s">
        <v>1061</v>
      </c>
      <c r="B187" s="68">
        <v>200</v>
      </c>
      <c r="C187" s="128"/>
      <c r="D187" s="128">
        <v>500</v>
      </c>
      <c r="E187" s="39"/>
      <c r="F187" s="39"/>
      <c r="G187" s="39"/>
      <c r="H187" s="39"/>
    </row>
    <row r="188" spans="1:8" s="5" customFormat="1" ht="31.5">
      <c r="A188" s="122" t="s">
        <v>1062</v>
      </c>
      <c r="B188" s="68">
        <v>0</v>
      </c>
      <c r="C188" s="128">
        <v>250</v>
      </c>
      <c r="D188" s="128"/>
      <c r="E188" s="39"/>
      <c r="F188" s="39"/>
      <c r="G188" s="39"/>
      <c r="H188" s="39">
        <f>250*6</f>
        <v>1500</v>
      </c>
    </row>
    <row r="189" spans="1:8" s="5" customFormat="1" ht="15.75">
      <c r="A189" s="58" t="s">
        <v>270</v>
      </c>
      <c r="B189" s="58">
        <f>SUM(B187:B188)</f>
        <v>200</v>
      </c>
      <c r="C189" s="58">
        <f aca="true" t="shared" si="2" ref="C189:H189">SUM(C187:C188)</f>
        <v>250</v>
      </c>
      <c r="D189" s="58">
        <f t="shared" si="2"/>
        <v>500</v>
      </c>
      <c r="E189" s="58">
        <f t="shared" si="2"/>
        <v>0</v>
      </c>
      <c r="F189" s="58">
        <f t="shared" si="2"/>
        <v>0</v>
      </c>
      <c r="G189" s="58">
        <f t="shared" si="2"/>
        <v>0</v>
      </c>
      <c r="H189" s="58">
        <f t="shared" si="2"/>
        <v>1500</v>
      </c>
    </row>
    <row r="190" spans="1:8" s="5" customFormat="1" ht="15.75">
      <c r="A190" s="58" t="s">
        <v>271</v>
      </c>
      <c r="B190" s="340">
        <f>B189+C189</f>
        <v>450</v>
      </c>
      <c r="C190" s="340"/>
      <c r="D190" s="340">
        <f>D189+E189</f>
        <v>500</v>
      </c>
      <c r="E190" s="340"/>
      <c r="F190" s="340">
        <f>F189+G189</f>
        <v>0</v>
      </c>
      <c r="G190" s="340"/>
      <c r="H190" s="58"/>
    </row>
    <row r="191" spans="1:8" s="5" customFormat="1" ht="15.75">
      <c r="A191" s="341"/>
      <c r="B191" s="341"/>
      <c r="C191" s="341"/>
      <c r="D191" s="341"/>
      <c r="E191" s="341"/>
      <c r="F191" s="341"/>
      <c r="G191" s="341"/>
      <c r="H191" s="341"/>
    </row>
    <row r="192" spans="1:8" s="5" customFormat="1" ht="15.75">
      <c r="A192" s="339" t="s">
        <v>450</v>
      </c>
      <c r="B192" s="339"/>
      <c r="C192" s="339"/>
      <c r="D192" s="339"/>
      <c r="E192" s="339"/>
      <c r="F192" s="339"/>
      <c r="G192" s="339"/>
      <c r="H192" s="339"/>
    </row>
    <row r="193" spans="1:8" s="5" customFormat="1" ht="16.5" customHeight="1">
      <c r="A193" s="122" t="s">
        <v>1029</v>
      </c>
      <c r="B193" s="68">
        <v>326</v>
      </c>
      <c r="C193" s="128">
        <v>195</v>
      </c>
      <c r="D193" s="128">
        <v>333</v>
      </c>
      <c r="E193" s="128">
        <v>156</v>
      </c>
      <c r="F193" s="39"/>
      <c r="G193" s="39"/>
      <c r="H193" s="39"/>
    </row>
    <row r="194" spans="1:8" s="5" customFormat="1" ht="15.75">
      <c r="A194" s="122" t="s">
        <v>1021</v>
      </c>
      <c r="B194" s="61">
        <v>236</v>
      </c>
      <c r="C194" s="100"/>
      <c r="D194" s="100">
        <v>99</v>
      </c>
      <c r="E194" s="100"/>
      <c r="F194" s="39"/>
      <c r="G194" s="39"/>
      <c r="H194" s="39"/>
    </row>
    <row r="195" spans="1:8" s="5" customFormat="1" ht="15.75">
      <c r="A195" s="122" t="s">
        <v>1022</v>
      </c>
      <c r="B195" s="61"/>
      <c r="C195" s="100"/>
      <c r="D195" s="100"/>
      <c r="E195" s="100"/>
      <c r="F195" s="39"/>
      <c r="G195" s="39"/>
      <c r="H195" s="39"/>
    </row>
    <row r="196" spans="1:8" s="5" customFormat="1" ht="15.75">
      <c r="A196" s="122" t="s">
        <v>1023</v>
      </c>
      <c r="B196" s="61"/>
      <c r="C196" s="100"/>
      <c r="D196" s="100"/>
      <c r="E196" s="100"/>
      <c r="F196" s="39"/>
      <c r="G196" s="39"/>
      <c r="H196" s="39"/>
    </row>
    <row r="197" spans="1:8" s="5" customFormat="1" ht="15.75">
      <c r="A197" s="122" t="s">
        <v>1024</v>
      </c>
      <c r="B197" s="61">
        <v>372</v>
      </c>
      <c r="C197" s="100"/>
      <c r="D197" s="100">
        <v>496</v>
      </c>
      <c r="E197" s="100"/>
      <c r="F197" s="39"/>
      <c r="G197" s="39"/>
      <c r="H197" s="39"/>
    </row>
    <row r="198" spans="1:8" s="5" customFormat="1" ht="15.75">
      <c r="A198" s="122" t="s">
        <v>1025</v>
      </c>
      <c r="B198" s="61"/>
      <c r="C198" s="100"/>
      <c r="D198" s="100"/>
      <c r="E198" s="100"/>
      <c r="F198" s="39"/>
      <c r="G198" s="39"/>
      <c r="H198" s="39"/>
    </row>
    <row r="199" spans="1:8" s="5" customFormat="1" ht="15.75">
      <c r="A199" s="122" t="s">
        <v>1026</v>
      </c>
      <c r="B199" s="61"/>
      <c r="C199" s="100"/>
      <c r="D199" s="100"/>
      <c r="E199" s="100"/>
      <c r="F199" s="39"/>
      <c r="G199" s="39"/>
      <c r="H199" s="39"/>
    </row>
    <row r="200" spans="1:8" s="5" customFormat="1" ht="15.75">
      <c r="A200" s="122" t="s">
        <v>1034</v>
      </c>
      <c r="B200" s="61"/>
      <c r="C200" s="100"/>
      <c r="D200" s="100"/>
      <c r="E200" s="100"/>
      <c r="F200" s="39"/>
      <c r="G200" s="39"/>
      <c r="H200" s="39"/>
    </row>
    <row r="201" spans="1:8" s="5" customFormat="1" ht="15.75">
      <c r="A201" s="122" t="s">
        <v>1028</v>
      </c>
      <c r="B201" s="61"/>
      <c r="C201" s="100"/>
      <c r="D201" s="100"/>
      <c r="E201" s="100"/>
      <c r="F201" s="39"/>
      <c r="G201" s="39"/>
      <c r="H201" s="39">
        <v>300</v>
      </c>
    </row>
    <row r="202" spans="1:8" s="5" customFormat="1" ht="31.5">
      <c r="A202" s="122" t="s">
        <v>1519</v>
      </c>
      <c r="B202" s="61"/>
      <c r="C202" s="100">
        <v>445</v>
      </c>
      <c r="D202" s="100"/>
      <c r="E202" s="100">
        <v>889</v>
      </c>
      <c r="F202" s="39"/>
      <c r="G202" s="39"/>
      <c r="H202" s="39">
        <v>200</v>
      </c>
    </row>
    <row r="203" spans="1:8" s="5" customFormat="1" ht="15.75">
      <c r="A203" s="58" t="s">
        <v>270</v>
      </c>
      <c r="B203" s="58">
        <f>SUM(B193:B202)</f>
        <v>934</v>
      </c>
      <c r="C203" s="58">
        <f>SUM(C193:C202)</f>
        <v>640</v>
      </c>
      <c r="D203" s="58">
        <f>SUM(D193:D202)</f>
        <v>928</v>
      </c>
      <c r="E203" s="58">
        <f>SUM(E193:E202)</f>
        <v>1045</v>
      </c>
      <c r="F203" s="58">
        <v>850</v>
      </c>
      <c r="G203" s="58">
        <v>850</v>
      </c>
      <c r="H203" s="58">
        <f>5000+H201+H202</f>
        <v>5500</v>
      </c>
    </row>
    <row r="204" spans="1:8" s="5" customFormat="1" ht="15.75">
      <c r="A204" s="58" t="s">
        <v>271</v>
      </c>
      <c r="B204" s="340">
        <f>B203+C203</f>
        <v>1574</v>
      </c>
      <c r="C204" s="340"/>
      <c r="D204" s="340">
        <f>D203+E203</f>
        <v>1973</v>
      </c>
      <c r="E204" s="340"/>
      <c r="F204" s="340">
        <f>F203+G203</f>
        <v>1700</v>
      </c>
      <c r="G204" s="340"/>
      <c r="H204" s="58"/>
    </row>
    <row r="205" spans="1:8" s="5" customFormat="1" ht="15.75">
      <c r="A205" s="341"/>
      <c r="B205" s="341"/>
      <c r="C205" s="341"/>
      <c r="D205" s="341"/>
      <c r="E205" s="341"/>
      <c r="F205" s="341"/>
      <c r="G205" s="341"/>
      <c r="H205" s="341"/>
    </row>
    <row r="206" spans="1:8" s="5" customFormat="1" ht="15.75">
      <c r="A206" s="339" t="s">
        <v>451</v>
      </c>
      <c r="B206" s="339"/>
      <c r="C206" s="339"/>
      <c r="D206" s="339"/>
      <c r="E206" s="339"/>
      <c r="F206" s="339"/>
      <c r="G206" s="339"/>
      <c r="H206" s="339"/>
    </row>
    <row r="207" spans="1:8" s="5" customFormat="1" ht="15.75">
      <c r="A207" s="122" t="s">
        <v>1035</v>
      </c>
      <c r="B207" s="39"/>
      <c r="C207" s="39"/>
      <c r="D207" s="39"/>
      <c r="E207" s="39"/>
      <c r="F207" s="39"/>
      <c r="G207" s="39"/>
      <c r="H207" s="39"/>
    </row>
    <row r="208" spans="1:8" s="5" customFormat="1" ht="15.75">
      <c r="A208" s="122" t="s">
        <v>1036</v>
      </c>
      <c r="B208" s="68">
        <v>200</v>
      </c>
      <c r="C208" s="128"/>
      <c r="D208" s="128">
        <v>400</v>
      </c>
      <c r="E208" s="128"/>
      <c r="F208" s="39"/>
      <c r="G208" s="39"/>
      <c r="H208" s="39"/>
    </row>
    <row r="209" spans="1:8" s="5" customFormat="1" ht="15.75">
      <c r="A209" s="122" t="s">
        <v>1037</v>
      </c>
      <c r="B209" s="61">
        <v>265</v>
      </c>
      <c r="C209" s="100">
        <v>274</v>
      </c>
      <c r="D209" s="100">
        <v>38</v>
      </c>
      <c r="E209" s="100">
        <v>144</v>
      </c>
      <c r="F209" s="39"/>
      <c r="G209" s="39"/>
      <c r="H209" s="39"/>
    </row>
    <row r="210" spans="1:8" s="5" customFormat="1" ht="15.75">
      <c r="A210" s="122" t="s">
        <v>1021</v>
      </c>
      <c r="B210" s="61">
        <v>270</v>
      </c>
      <c r="C210" s="100">
        <v>453</v>
      </c>
      <c r="D210" s="100"/>
      <c r="E210" s="100">
        <v>496</v>
      </c>
      <c r="F210" s="39"/>
      <c r="G210" s="39"/>
      <c r="H210" s="39"/>
    </row>
    <row r="211" spans="1:8" s="5" customFormat="1" ht="15.75">
      <c r="A211" s="122" t="s">
        <v>1022</v>
      </c>
      <c r="B211" s="68"/>
      <c r="C211" s="128"/>
      <c r="D211" s="128"/>
      <c r="E211" s="128"/>
      <c r="F211" s="39"/>
      <c r="G211" s="39"/>
      <c r="H211" s="39"/>
    </row>
    <row r="212" spans="1:8" s="5" customFormat="1" ht="15.75">
      <c r="A212" s="122" t="s">
        <v>1023</v>
      </c>
      <c r="B212" s="61"/>
      <c r="C212" s="100"/>
      <c r="D212" s="100"/>
      <c r="E212" s="100"/>
      <c r="F212" s="39"/>
      <c r="G212" s="39"/>
      <c r="H212" s="39"/>
    </row>
    <row r="213" spans="1:8" s="5" customFormat="1" ht="15.75">
      <c r="A213" s="122" t="s">
        <v>1024</v>
      </c>
      <c r="B213" s="61">
        <v>270</v>
      </c>
      <c r="C213" s="100">
        <v>357</v>
      </c>
      <c r="D213" s="100">
        <v>450</v>
      </c>
      <c r="E213" s="100">
        <v>357</v>
      </c>
      <c r="F213" s="39"/>
      <c r="G213" s="39"/>
      <c r="H213" s="39"/>
    </row>
    <row r="214" spans="1:8" s="5" customFormat="1" ht="15.75">
      <c r="A214" s="122" t="s">
        <v>1025</v>
      </c>
      <c r="B214" s="61">
        <v>234</v>
      </c>
      <c r="C214" s="100">
        <v>325</v>
      </c>
      <c r="D214" s="100">
        <v>195</v>
      </c>
      <c r="E214" s="100">
        <v>195</v>
      </c>
      <c r="F214" s="39"/>
      <c r="G214" s="39"/>
      <c r="H214" s="39"/>
    </row>
    <row r="215" spans="1:8" s="5" customFormat="1" ht="15.75">
      <c r="A215" s="122" t="s">
        <v>1026</v>
      </c>
      <c r="B215" s="61"/>
      <c r="C215" s="100">
        <v>350</v>
      </c>
      <c r="D215" s="100"/>
      <c r="E215" s="100">
        <v>130</v>
      </c>
      <c r="F215" s="39"/>
      <c r="G215" s="39"/>
      <c r="H215" s="39"/>
    </row>
    <row r="216" spans="1:8" s="5" customFormat="1" ht="15.75">
      <c r="A216" s="122" t="s">
        <v>1027</v>
      </c>
      <c r="B216" s="61"/>
      <c r="C216" s="100">
        <v>380</v>
      </c>
      <c r="D216" s="100"/>
      <c r="E216" s="100">
        <v>156</v>
      </c>
      <c r="F216" s="39"/>
      <c r="G216" s="39"/>
      <c r="H216" s="39"/>
    </row>
    <row r="217" spans="1:8" s="5" customFormat="1" ht="15.75">
      <c r="A217" s="122" t="s">
        <v>1028</v>
      </c>
      <c r="B217" s="61">
        <v>200</v>
      </c>
      <c r="C217" s="100"/>
      <c r="D217" s="100">
        <v>200</v>
      </c>
      <c r="E217" s="100"/>
      <c r="F217" s="39"/>
      <c r="G217" s="39"/>
      <c r="H217" s="39">
        <v>1200</v>
      </c>
    </row>
    <row r="218" spans="1:8" s="5" customFormat="1" ht="15.75">
      <c r="A218" s="58" t="s">
        <v>270</v>
      </c>
      <c r="B218" s="58">
        <f>SUM(B207:B217)</f>
        <v>1439</v>
      </c>
      <c r="C218" s="58">
        <f>SUM(C207:C217)</f>
        <v>2139</v>
      </c>
      <c r="D218" s="58">
        <f>SUM(D207:D217)</f>
        <v>1283</v>
      </c>
      <c r="E218" s="58">
        <f>SUM(E207:E217)</f>
        <v>1478</v>
      </c>
      <c r="F218" s="58">
        <v>924</v>
      </c>
      <c r="G218" s="58">
        <v>924</v>
      </c>
      <c r="H218" s="58">
        <f>12800+1200</f>
        <v>14000</v>
      </c>
    </row>
    <row r="219" spans="1:8" s="5" customFormat="1" ht="15.75">
      <c r="A219" s="58" t="s">
        <v>271</v>
      </c>
      <c r="B219" s="340">
        <f>B218+C218</f>
        <v>3578</v>
      </c>
      <c r="C219" s="340"/>
      <c r="D219" s="340">
        <f>D218+E218</f>
        <v>2761</v>
      </c>
      <c r="E219" s="340"/>
      <c r="F219" s="340">
        <f>F218+G218</f>
        <v>1848</v>
      </c>
      <c r="G219" s="340"/>
      <c r="H219" s="58"/>
    </row>
    <row r="220" spans="1:8" s="5" customFormat="1" ht="15.75">
      <c r="A220" s="341"/>
      <c r="B220" s="341"/>
      <c r="C220" s="341"/>
      <c r="D220" s="341"/>
      <c r="E220" s="341"/>
      <c r="F220" s="341"/>
      <c r="G220" s="341"/>
      <c r="H220" s="341"/>
    </row>
    <row r="221" spans="1:8" s="5" customFormat="1" ht="15.75">
      <c r="A221" s="339" t="s">
        <v>452</v>
      </c>
      <c r="B221" s="339"/>
      <c r="C221" s="339"/>
      <c r="D221" s="339"/>
      <c r="E221" s="339"/>
      <c r="F221" s="339"/>
      <c r="G221" s="339"/>
      <c r="H221" s="339"/>
    </row>
    <row r="222" spans="1:8" s="5" customFormat="1" ht="15.75">
      <c r="A222" s="122" t="s">
        <v>1038</v>
      </c>
      <c r="B222" s="123">
        <v>242</v>
      </c>
      <c r="C222" s="125">
        <v>640</v>
      </c>
      <c r="D222" s="125">
        <v>850</v>
      </c>
      <c r="E222" s="125">
        <v>150</v>
      </c>
      <c r="F222" s="39"/>
      <c r="G222" s="39"/>
      <c r="H222" s="39"/>
    </row>
    <row r="223" spans="1:8" s="5" customFormat="1" ht="15.75">
      <c r="A223" s="58" t="s">
        <v>270</v>
      </c>
      <c r="B223" s="58">
        <f>SUM(B222:B222)</f>
        <v>242</v>
      </c>
      <c r="C223" s="58">
        <f>SUM(C222:C222)</f>
        <v>640</v>
      </c>
      <c r="D223" s="58">
        <f>SUM(D222:D222)</f>
        <v>850</v>
      </c>
      <c r="E223" s="58">
        <f>SUM(E222:E222)</f>
        <v>150</v>
      </c>
      <c r="F223" s="58">
        <v>741</v>
      </c>
      <c r="G223" s="58">
        <v>741</v>
      </c>
      <c r="H223" s="58">
        <v>6600</v>
      </c>
    </row>
    <row r="224" spans="1:8" s="5" customFormat="1" ht="15.75">
      <c r="A224" s="58" t="s">
        <v>271</v>
      </c>
      <c r="B224" s="340">
        <f>B223+C223</f>
        <v>882</v>
      </c>
      <c r="C224" s="340"/>
      <c r="D224" s="340">
        <f>D223+E223</f>
        <v>1000</v>
      </c>
      <c r="E224" s="340"/>
      <c r="F224" s="340">
        <f>F223+G223</f>
        <v>1482</v>
      </c>
      <c r="G224" s="340"/>
      <c r="H224" s="58"/>
    </row>
    <row r="225" spans="1:8" s="5" customFormat="1" ht="15.75">
      <c r="A225" s="341"/>
      <c r="B225" s="341"/>
      <c r="C225" s="341"/>
      <c r="D225" s="341"/>
      <c r="E225" s="341"/>
      <c r="F225" s="341"/>
      <c r="G225" s="341"/>
      <c r="H225" s="341"/>
    </row>
    <row r="226" spans="1:8" s="5" customFormat="1" ht="15.75">
      <c r="A226" s="339" t="s">
        <v>453</v>
      </c>
      <c r="B226" s="339"/>
      <c r="C226" s="339"/>
      <c r="D226" s="339"/>
      <c r="E226" s="339"/>
      <c r="F226" s="339"/>
      <c r="G226" s="339"/>
      <c r="H226" s="339"/>
    </row>
    <row r="227" spans="1:8" s="5" customFormat="1" ht="31.5">
      <c r="A227" s="122" t="s">
        <v>1039</v>
      </c>
      <c r="B227" s="68">
        <v>300</v>
      </c>
      <c r="C227" s="128"/>
      <c r="D227" s="128">
        <v>150</v>
      </c>
      <c r="E227" s="39"/>
      <c r="F227" s="39"/>
      <c r="G227" s="39"/>
      <c r="H227" s="39"/>
    </row>
    <row r="228" spans="1:8" s="5" customFormat="1" ht="15.75">
      <c r="A228" s="58" t="s">
        <v>270</v>
      </c>
      <c r="B228" s="58">
        <f>SUM(B227:B227)</f>
        <v>300</v>
      </c>
      <c r="C228" s="58">
        <f>SUM(C227:C227)</f>
        <v>0</v>
      </c>
      <c r="D228" s="58">
        <f>SUM(D227:D227)</f>
        <v>150</v>
      </c>
      <c r="E228" s="58">
        <f>SUM(E227:E227)</f>
        <v>0</v>
      </c>
      <c r="F228" s="58"/>
      <c r="G228" s="58"/>
      <c r="H228" s="58">
        <v>9500</v>
      </c>
    </row>
    <row r="229" spans="1:8" s="5" customFormat="1" ht="15.75">
      <c r="A229" s="58" t="s">
        <v>271</v>
      </c>
      <c r="B229" s="340">
        <f>B228+C228</f>
        <v>300</v>
      </c>
      <c r="C229" s="340"/>
      <c r="D229" s="340">
        <f>D228+E228</f>
        <v>150</v>
      </c>
      <c r="E229" s="340"/>
      <c r="F229" s="340">
        <f>F228+G228</f>
        <v>0</v>
      </c>
      <c r="G229" s="340"/>
      <c r="H229" s="58"/>
    </row>
    <row r="230" spans="1:8" s="5" customFormat="1" ht="15.75">
      <c r="A230" s="341"/>
      <c r="B230" s="341"/>
      <c r="C230" s="341"/>
      <c r="D230" s="341"/>
      <c r="E230" s="341"/>
      <c r="F230" s="341"/>
      <c r="G230" s="341"/>
      <c r="H230" s="341"/>
    </row>
    <row r="231" spans="1:8" s="5" customFormat="1" ht="15.75">
      <c r="A231" s="339" t="s">
        <v>454</v>
      </c>
      <c r="B231" s="339"/>
      <c r="C231" s="339"/>
      <c r="D231" s="339"/>
      <c r="E231" s="339"/>
      <c r="F231" s="339"/>
      <c r="G231" s="339"/>
      <c r="H231" s="339"/>
    </row>
    <row r="232" spans="1:8" s="5" customFormat="1" ht="15.75">
      <c r="A232" s="122" t="s">
        <v>1040</v>
      </c>
      <c r="B232" s="68">
        <v>488</v>
      </c>
      <c r="C232" s="128">
        <v>425</v>
      </c>
      <c r="D232" s="39"/>
      <c r="E232" s="39"/>
      <c r="F232" s="39"/>
      <c r="G232" s="39"/>
      <c r="H232" s="39"/>
    </row>
    <row r="233" spans="1:8" s="5" customFormat="1" ht="15.75">
      <c r="A233" s="122" t="s">
        <v>794</v>
      </c>
      <c r="B233" s="68">
        <v>170</v>
      </c>
      <c r="C233" s="128"/>
      <c r="D233" s="39"/>
      <c r="E233" s="39"/>
      <c r="F233" s="39"/>
      <c r="G233" s="39"/>
      <c r="H233" s="39"/>
    </row>
    <row r="234" spans="1:8" s="5" customFormat="1" ht="15.75">
      <c r="A234" s="58" t="s">
        <v>270</v>
      </c>
      <c r="B234" s="58">
        <f>SUM(B232:B232)</f>
        <v>488</v>
      </c>
      <c r="C234" s="58">
        <f>SUM(C232:C232)</f>
        <v>425</v>
      </c>
      <c r="D234" s="58">
        <f>SUM(D232:D232)</f>
        <v>0</v>
      </c>
      <c r="E234" s="58">
        <f>SUM(E232:E232)</f>
        <v>0</v>
      </c>
      <c r="F234" s="58">
        <v>850</v>
      </c>
      <c r="G234" s="58">
        <v>850</v>
      </c>
      <c r="H234" s="58">
        <v>7200</v>
      </c>
    </row>
    <row r="235" spans="1:8" s="5" customFormat="1" ht="15.75">
      <c r="A235" s="58" t="s">
        <v>271</v>
      </c>
      <c r="B235" s="340">
        <f>B234+C234</f>
        <v>913</v>
      </c>
      <c r="C235" s="340"/>
      <c r="D235" s="340">
        <f>D234+E234</f>
        <v>0</v>
      </c>
      <c r="E235" s="340"/>
      <c r="F235" s="340">
        <f>F234+G234</f>
        <v>1700</v>
      </c>
      <c r="G235" s="340"/>
      <c r="H235" s="58"/>
    </row>
    <row r="236" spans="1:8" s="5" customFormat="1" ht="15.75">
      <c r="A236" s="341"/>
      <c r="B236" s="341"/>
      <c r="C236" s="341"/>
      <c r="D236" s="341"/>
      <c r="E236" s="341"/>
      <c r="F236" s="341"/>
      <c r="G236" s="341"/>
      <c r="H236" s="341"/>
    </row>
    <row r="237" spans="1:8" s="5" customFormat="1" ht="15.75">
      <c r="A237" s="339" t="s">
        <v>455</v>
      </c>
      <c r="B237" s="339"/>
      <c r="C237" s="339"/>
      <c r="D237" s="339"/>
      <c r="E237" s="339"/>
      <c r="F237" s="339"/>
      <c r="G237" s="339"/>
      <c r="H237" s="339"/>
    </row>
    <row r="238" spans="1:8" s="5" customFormat="1" ht="15.75">
      <c r="A238" s="122" t="s">
        <v>1041</v>
      </c>
      <c r="B238" s="68">
        <v>400</v>
      </c>
      <c r="C238" s="128"/>
      <c r="D238" s="128">
        <v>1000</v>
      </c>
      <c r="E238" s="39"/>
      <c r="F238" s="39"/>
      <c r="G238" s="39"/>
      <c r="H238" s="39"/>
    </row>
    <row r="239" spans="1:8" s="5" customFormat="1" ht="31.5">
      <c r="A239" s="122" t="s">
        <v>1063</v>
      </c>
      <c r="B239" s="68">
        <v>400</v>
      </c>
      <c r="C239" s="128"/>
      <c r="D239" s="128">
        <v>500</v>
      </c>
      <c r="E239" s="39"/>
      <c r="F239" s="39"/>
      <c r="G239" s="39"/>
      <c r="H239" s="39"/>
    </row>
    <row r="240" spans="1:8" s="5" customFormat="1" ht="15.75">
      <c r="A240" s="58" t="s">
        <v>270</v>
      </c>
      <c r="B240" s="58">
        <f>SUM(B238:B239)</f>
        <v>800</v>
      </c>
      <c r="C240" s="58">
        <f>SUM(C238:C239)</f>
        <v>0</v>
      </c>
      <c r="D240" s="58">
        <f>SUM(D238:D239)</f>
        <v>1500</v>
      </c>
      <c r="E240" s="58">
        <f>SUM(E238:E238)</f>
        <v>0</v>
      </c>
      <c r="F240" s="58"/>
      <c r="G240" s="58"/>
      <c r="H240" s="58"/>
    </row>
    <row r="241" spans="1:8" s="5" customFormat="1" ht="15.75">
      <c r="A241" s="58" t="s">
        <v>271</v>
      </c>
      <c r="B241" s="340">
        <f>B240+C240</f>
        <v>800</v>
      </c>
      <c r="C241" s="340"/>
      <c r="D241" s="340">
        <f>D240+E240</f>
        <v>1500</v>
      </c>
      <c r="E241" s="340"/>
      <c r="F241" s="340">
        <f>F240+G240</f>
        <v>0</v>
      </c>
      <c r="G241" s="340"/>
      <c r="H241" s="58"/>
    </row>
    <row r="242" spans="1:8" s="5" customFormat="1" ht="15.75">
      <c r="A242" s="341"/>
      <c r="B242" s="341"/>
      <c r="C242" s="341"/>
      <c r="D242" s="341"/>
      <c r="E242" s="341"/>
      <c r="F242" s="341"/>
      <c r="G242" s="341"/>
      <c r="H242" s="341"/>
    </row>
    <row r="243" spans="1:8" s="5" customFormat="1" ht="15.75">
      <c r="A243" s="339" t="s">
        <v>456</v>
      </c>
      <c r="B243" s="339"/>
      <c r="C243" s="339"/>
      <c r="D243" s="339"/>
      <c r="E243" s="339"/>
      <c r="F243" s="339"/>
      <c r="G243" s="339"/>
      <c r="H243" s="339"/>
    </row>
    <row r="244" spans="1:8" s="5" customFormat="1" ht="15.75">
      <c r="A244" s="122" t="s">
        <v>1021</v>
      </c>
      <c r="B244" s="68">
        <v>227</v>
      </c>
      <c r="C244" s="128">
        <v>230</v>
      </c>
      <c r="D244" s="128">
        <v>455</v>
      </c>
      <c r="E244" s="128">
        <v>56</v>
      </c>
      <c r="F244" s="39"/>
      <c r="G244" s="39"/>
      <c r="H244" s="39"/>
    </row>
    <row r="245" spans="1:8" s="5" customFormat="1" ht="15.75">
      <c r="A245" s="122" t="s">
        <v>1022</v>
      </c>
      <c r="B245" s="61">
        <v>246</v>
      </c>
      <c r="C245" s="100">
        <v>290</v>
      </c>
      <c r="D245" s="100">
        <v>150</v>
      </c>
      <c r="E245" s="100" t="s">
        <v>280</v>
      </c>
      <c r="F245" s="39"/>
      <c r="G245" s="39"/>
      <c r="H245" s="39"/>
    </row>
    <row r="246" spans="1:8" s="5" customFormat="1" ht="15.75">
      <c r="A246" s="122" t="s">
        <v>1023</v>
      </c>
      <c r="B246" s="61">
        <v>179</v>
      </c>
      <c r="C246" s="100">
        <v>200</v>
      </c>
      <c r="D246" s="100">
        <v>78</v>
      </c>
      <c r="E246" s="100">
        <v>383</v>
      </c>
      <c r="F246" s="39"/>
      <c r="G246" s="39"/>
      <c r="H246" s="39"/>
    </row>
    <row r="247" spans="1:8" s="5" customFormat="1" ht="15.75">
      <c r="A247" s="122" t="s">
        <v>1024</v>
      </c>
      <c r="B247" s="61">
        <v>248</v>
      </c>
      <c r="C247" s="100">
        <v>446</v>
      </c>
      <c r="D247" s="100" t="s">
        <v>280</v>
      </c>
      <c r="E247" s="100" t="s">
        <v>280</v>
      </c>
      <c r="F247" s="39"/>
      <c r="G247" s="39"/>
      <c r="H247" s="39"/>
    </row>
    <row r="248" spans="1:8" s="5" customFormat="1" ht="15.75">
      <c r="A248" s="122" t="s">
        <v>1025</v>
      </c>
      <c r="B248" s="61" t="s">
        <v>280</v>
      </c>
      <c r="C248" s="100">
        <v>222</v>
      </c>
      <c r="D248" s="100" t="s">
        <v>280</v>
      </c>
      <c r="E248" s="100">
        <v>252</v>
      </c>
      <c r="F248" s="39"/>
      <c r="G248" s="39"/>
      <c r="H248" s="39"/>
    </row>
    <row r="249" spans="1:8" s="5" customFormat="1" ht="15.75">
      <c r="A249" s="122" t="s">
        <v>1026</v>
      </c>
      <c r="B249" s="61">
        <v>114</v>
      </c>
      <c r="C249" s="100">
        <v>286</v>
      </c>
      <c r="D249" s="100">
        <v>220</v>
      </c>
      <c r="E249" s="100">
        <v>246</v>
      </c>
      <c r="F249" s="39"/>
      <c r="G249" s="39"/>
      <c r="H249" s="39"/>
    </row>
    <row r="250" spans="1:8" s="5" customFormat="1" ht="15.75">
      <c r="A250" s="122" t="s">
        <v>1034</v>
      </c>
      <c r="B250" s="61">
        <v>271</v>
      </c>
      <c r="C250" s="100">
        <v>453</v>
      </c>
      <c r="D250" s="100">
        <v>222</v>
      </c>
      <c r="E250" s="100">
        <v>811</v>
      </c>
      <c r="F250" s="39"/>
      <c r="G250" s="39"/>
      <c r="H250" s="39"/>
    </row>
    <row r="251" spans="1:8" s="5" customFormat="1" ht="15.75">
      <c r="A251" s="122" t="s">
        <v>1028</v>
      </c>
      <c r="B251" s="68">
        <v>228</v>
      </c>
      <c r="C251" s="128">
        <v>70</v>
      </c>
      <c r="D251" s="128">
        <v>1406</v>
      </c>
      <c r="E251" s="128">
        <v>1500</v>
      </c>
      <c r="F251" s="39"/>
      <c r="G251" s="39"/>
      <c r="H251" s="39"/>
    </row>
    <row r="252" spans="1:8" s="5" customFormat="1" ht="15.75">
      <c r="A252" s="58" t="s">
        <v>270</v>
      </c>
      <c r="B252" s="58">
        <f>SUM(B244:B251)</f>
        <v>1513</v>
      </c>
      <c r="C252" s="58">
        <f>SUM(C244:C251)</f>
        <v>2197</v>
      </c>
      <c r="D252" s="58">
        <f>SUM(D244:D251)</f>
        <v>2531</v>
      </c>
      <c r="E252" s="58">
        <f>SUM(E244:E251)</f>
        <v>3248</v>
      </c>
      <c r="F252" s="58">
        <v>1233</v>
      </c>
      <c r="G252" s="58">
        <v>1233</v>
      </c>
      <c r="H252" s="58">
        <v>16000</v>
      </c>
    </row>
    <row r="253" spans="1:8" s="5" customFormat="1" ht="15.75">
      <c r="A253" s="58" t="s">
        <v>271</v>
      </c>
      <c r="B253" s="340">
        <f>B252+C252</f>
        <v>3710</v>
      </c>
      <c r="C253" s="340"/>
      <c r="D253" s="340">
        <f>D252+E252</f>
        <v>5779</v>
      </c>
      <c r="E253" s="340"/>
      <c r="F253" s="340">
        <f>F252+G252</f>
        <v>2466</v>
      </c>
      <c r="G253" s="340"/>
      <c r="H253" s="58"/>
    </row>
    <row r="254" spans="1:8" s="5" customFormat="1" ht="15.75">
      <c r="A254" s="341"/>
      <c r="B254" s="341"/>
      <c r="C254" s="341"/>
      <c r="D254" s="341"/>
      <c r="E254" s="341"/>
      <c r="F254" s="341"/>
      <c r="G254" s="341"/>
      <c r="H254" s="341"/>
    </row>
    <row r="255" spans="1:8" s="5" customFormat="1" ht="15.75">
      <c r="A255" s="339" t="s">
        <v>457</v>
      </c>
      <c r="B255" s="339"/>
      <c r="C255" s="339"/>
      <c r="D255" s="339"/>
      <c r="E255" s="339"/>
      <c r="F255" s="339"/>
      <c r="G255" s="339"/>
      <c r="H255" s="339"/>
    </row>
    <row r="256" spans="1:8" s="5" customFormat="1" ht="31.5">
      <c r="A256" s="122" t="s">
        <v>1042</v>
      </c>
      <c r="B256" s="68">
        <v>100</v>
      </c>
      <c r="C256" s="128">
        <v>100</v>
      </c>
      <c r="D256" s="128">
        <v>100</v>
      </c>
      <c r="E256" s="128">
        <v>245</v>
      </c>
      <c r="F256" s="39"/>
      <c r="G256" s="39"/>
      <c r="H256" s="39"/>
    </row>
    <row r="257" spans="1:8" s="5" customFormat="1" ht="31.5">
      <c r="A257" s="122" t="s">
        <v>1043</v>
      </c>
      <c r="B257" s="61">
        <v>1800</v>
      </c>
      <c r="C257" s="100"/>
      <c r="D257" s="100">
        <v>1200</v>
      </c>
      <c r="E257" s="100"/>
      <c r="F257" s="39"/>
      <c r="G257" s="39"/>
      <c r="H257" s="39"/>
    </row>
    <row r="258" spans="1:8" s="5" customFormat="1" ht="15.75">
      <c r="A258" s="58" t="s">
        <v>270</v>
      </c>
      <c r="B258" s="58">
        <f>SUM(B256:B257)</f>
        <v>1900</v>
      </c>
      <c r="C258" s="58">
        <f>SUM(C256:C257)</f>
        <v>100</v>
      </c>
      <c r="D258" s="58">
        <f>SUM(D256:D257)</f>
        <v>1300</v>
      </c>
      <c r="E258" s="58">
        <f>SUM(E256:E257)</f>
        <v>245</v>
      </c>
      <c r="F258" s="58"/>
      <c r="G258" s="58"/>
      <c r="H258" s="58">
        <v>10900</v>
      </c>
    </row>
    <row r="259" spans="1:8" s="5" customFormat="1" ht="15.75">
      <c r="A259" s="58" t="s">
        <v>271</v>
      </c>
      <c r="B259" s="340">
        <f>B258+C258</f>
        <v>2000</v>
      </c>
      <c r="C259" s="340"/>
      <c r="D259" s="340">
        <f>D258+E258</f>
        <v>1545</v>
      </c>
      <c r="E259" s="340"/>
      <c r="F259" s="340">
        <f>F258+G258</f>
        <v>0</v>
      </c>
      <c r="G259" s="340"/>
      <c r="H259" s="58"/>
    </row>
    <row r="260" spans="1:8" s="5" customFormat="1" ht="15.75">
      <c r="A260" s="341"/>
      <c r="B260" s="341"/>
      <c r="C260" s="341"/>
      <c r="D260" s="341"/>
      <c r="E260" s="341"/>
      <c r="F260" s="341"/>
      <c r="G260" s="341"/>
      <c r="H260" s="341"/>
    </row>
    <row r="261" spans="1:8" s="5" customFormat="1" ht="15.75">
      <c r="A261" s="339" t="s">
        <v>458</v>
      </c>
      <c r="B261" s="339"/>
      <c r="C261" s="339"/>
      <c r="D261" s="339"/>
      <c r="E261" s="339"/>
      <c r="F261" s="339"/>
      <c r="G261" s="339"/>
      <c r="H261" s="339"/>
    </row>
    <row r="262" spans="1:8" s="5" customFormat="1" ht="15.75">
      <c r="A262" s="122" t="s">
        <v>1022</v>
      </c>
      <c r="B262" s="68"/>
      <c r="C262" s="128">
        <v>141</v>
      </c>
      <c r="D262" s="128"/>
      <c r="E262" s="128">
        <v>290</v>
      </c>
      <c r="F262" s="128"/>
      <c r="G262" s="128"/>
      <c r="H262" s="128"/>
    </row>
    <row r="263" spans="1:8" s="5" customFormat="1" ht="15.75">
      <c r="A263" s="122" t="s">
        <v>1023</v>
      </c>
      <c r="B263" s="61">
        <v>280</v>
      </c>
      <c r="C263" s="100">
        <v>39</v>
      </c>
      <c r="D263" s="100">
        <v>210</v>
      </c>
      <c r="E263" s="100">
        <v>27</v>
      </c>
      <c r="F263" s="100"/>
      <c r="G263" s="100"/>
      <c r="H263" s="100"/>
    </row>
    <row r="264" spans="1:8" s="5" customFormat="1" ht="15.75">
      <c r="A264" s="122" t="s">
        <v>1044</v>
      </c>
      <c r="B264" s="61"/>
      <c r="C264" s="100"/>
      <c r="D264" s="100"/>
      <c r="E264" s="100"/>
      <c r="F264" s="100"/>
      <c r="G264" s="100"/>
      <c r="H264" s="100"/>
    </row>
    <row r="265" spans="1:8" s="5" customFormat="1" ht="15.75">
      <c r="A265" s="122" t="s">
        <v>1025</v>
      </c>
      <c r="B265" s="61"/>
      <c r="C265" s="100">
        <v>255</v>
      </c>
      <c r="D265" s="100"/>
      <c r="E265" s="100">
        <v>170</v>
      </c>
      <c r="F265" s="100"/>
      <c r="G265" s="100"/>
      <c r="H265" s="100"/>
    </row>
    <row r="266" spans="1:8" s="5" customFormat="1" ht="15.75">
      <c r="A266" s="122" t="s">
        <v>1026</v>
      </c>
      <c r="B266" s="61"/>
      <c r="C266" s="100">
        <v>333</v>
      </c>
      <c r="D266" s="100"/>
      <c r="E266" s="100">
        <v>216</v>
      </c>
      <c r="F266" s="100"/>
      <c r="G266" s="100"/>
      <c r="H266" s="100"/>
    </row>
    <row r="267" spans="1:8" s="5" customFormat="1" ht="15.75">
      <c r="A267" s="58" t="s">
        <v>270</v>
      </c>
      <c r="B267" s="58">
        <f>SUM(B262:B266)</f>
        <v>280</v>
      </c>
      <c r="C267" s="58">
        <f>SUM(C262:C266)</f>
        <v>768</v>
      </c>
      <c r="D267" s="58">
        <f>SUM(D262:D266)</f>
        <v>210</v>
      </c>
      <c r="E267" s="58">
        <f>SUM(E262:E266)</f>
        <v>703</v>
      </c>
      <c r="F267" s="58">
        <v>536</v>
      </c>
      <c r="G267" s="58">
        <v>536</v>
      </c>
      <c r="H267" s="58">
        <v>10200</v>
      </c>
    </row>
    <row r="268" spans="1:8" s="5" customFormat="1" ht="15.75">
      <c r="A268" s="58" t="s">
        <v>271</v>
      </c>
      <c r="B268" s="340">
        <f>B267+C267</f>
        <v>1048</v>
      </c>
      <c r="C268" s="340"/>
      <c r="D268" s="340">
        <f>D267+E267</f>
        <v>913</v>
      </c>
      <c r="E268" s="340"/>
      <c r="F268" s="340">
        <f>F267+G267</f>
        <v>1072</v>
      </c>
      <c r="G268" s="340"/>
      <c r="H268" s="58"/>
    </row>
    <row r="269" spans="1:8" s="5" customFormat="1" ht="15.75">
      <c r="A269" s="341"/>
      <c r="B269" s="341"/>
      <c r="C269" s="341"/>
      <c r="D269" s="341"/>
      <c r="E269" s="341"/>
      <c r="F269" s="341"/>
      <c r="G269" s="341"/>
      <c r="H269" s="341"/>
    </row>
    <row r="270" spans="1:8" s="5" customFormat="1" ht="15.75">
      <c r="A270" s="339" t="s">
        <v>459</v>
      </c>
      <c r="B270" s="339"/>
      <c r="C270" s="339"/>
      <c r="D270" s="339"/>
      <c r="E270" s="339"/>
      <c r="F270" s="339"/>
      <c r="G270" s="339"/>
      <c r="H270" s="339"/>
    </row>
    <row r="271" spans="1:8" s="5" customFormat="1" ht="15.75">
      <c r="A271" s="122" t="s">
        <v>1045</v>
      </c>
      <c r="B271" s="68"/>
      <c r="C271" s="128">
        <v>100</v>
      </c>
      <c r="D271" s="128"/>
      <c r="E271" s="128"/>
      <c r="F271" s="39"/>
      <c r="G271" s="39"/>
      <c r="H271" s="39"/>
    </row>
    <row r="272" spans="1:8" s="5" customFormat="1" ht="15.75">
      <c r="A272" s="122" t="s">
        <v>1815</v>
      </c>
      <c r="B272" s="61"/>
      <c r="C272" s="100">
        <v>1500</v>
      </c>
      <c r="D272" s="100"/>
      <c r="E272" s="100">
        <v>6400</v>
      </c>
      <c r="F272" s="39"/>
      <c r="G272" s="39"/>
      <c r="H272" s="39"/>
    </row>
    <row r="273" spans="1:8" s="5" customFormat="1" ht="15.75">
      <c r="A273" s="58" t="s">
        <v>270</v>
      </c>
      <c r="B273" s="58">
        <f>SUM(B271:B272)</f>
        <v>0</v>
      </c>
      <c r="C273" s="58">
        <f>SUM(C271:C272)</f>
        <v>1600</v>
      </c>
      <c r="D273" s="58">
        <f>SUM(D271:D272)</f>
        <v>0</v>
      </c>
      <c r="E273" s="58">
        <f>SUM(E271:E272)</f>
        <v>6400</v>
      </c>
      <c r="F273" s="58">
        <v>800</v>
      </c>
      <c r="G273" s="58">
        <v>800</v>
      </c>
      <c r="H273" s="58">
        <v>8000</v>
      </c>
    </row>
    <row r="274" spans="1:8" s="5" customFormat="1" ht="15.75">
      <c r="A274" s="58" t="s">
        <v>271</v>
      </c>
      <c r="B274" s="340">
        <f>B273+C273</f>
        <v>1600</v>
      </c>
      <c r="C274" s="340"/>
      <c r="D274" s="340">
        <f>D273+E273</f>
        <v>6400</v>
      </c>
      <c r="E274" s="340"/>
      <c r="F274" s="340">
        <f>F273+G273</f>
        <v>1600</v>
      </c>
      <c r="G274" s="340"/>
      <c r="H274" s="58"/>
    </row>
    <row r="275" spans="1:8" s="5" customFormat="1" ht="15.75">
      <c r="A275" s="341"/>
      <c r="B275" s="341"/>
      <c r="C275" s="341"/>
      <c r="D275" s="341"/>
      <c r="E275" s="341"/>
      <c r="F275" s="341"/>
      <c r="G275" s="341"/>
      <c r="H275" s="341"/>
    </row>
    <row r="276" spans="1:8" s="5" customFormat="1" ht="15.75">
      <c r="A276" s="339" t="s">
        <v>460</v>
      </c>
      <c r="B276" s="339"/>
      <c r="C276" s="339"/>
      <c r="D276" s="339"/>
      <c r="E276" s="339"/>
      <c r="F276" s="339"/>
      <c r="G276" s="339"/>
      <c r="H276" s="339"/>
    </row>
    <row r="277" spans="1:8" s="5" customFormat="1" ht="15.75">
      <c r="A277" s="58" t="s">
        <v>270</v>
      </c>
      <c r="B277" s="58">
        <v>600</v>
      </c>
      <c r="C277" s="58"/>
      <c r="D277" s="58"/>
      <c r="E277" s="58"/>
      <c r="F277" s="58">
        <v>300</v>
      </c>
      <c r="G277" s="58">
        <v>300</v>
      </c>
      <c r="H277" s="58">
        <v>4200</v>
      </c>
    </row>
    <row r="278" spans="1:8" s="5" customFormat="1" ht="15.75">
      <c r="A278" s="58" t="s">
        <v>271</v>
      </c>
      <c r="B278" s="340">
        <f>B277+C277</f>
        <v>600</v>
      </c>
      <c r="C278" s="340"/>
      <c r="D278" s="340">
        <f>D277+E277</f>
        <v>0</v>
      </c>
      <c r="E278" s="340"/>
      <c r="F278" s="340">
        <f>F277+G277</f>
        <v>600</v>
      </c>
      <c r="G278" s="340"/>
      <c r="H278" s="58"/>
    </row>
    <row r="279" spans="1:8" s="5" customFormat="1" ht="15.75">
      <c r="A279" s="341"/>
      <c r="B279" s="341"/>
      <c r="C279" s="341"/>
      <c r="D279" s="341"/>
      <c r="E279" s="341"/>
      <c r="F279" s="341"/>
      <c r="G279" s="341"/>
      <c r="H279" s="341"/>
    </row>
    <row r="280" spans="1:8" s="5" customFormat="1" ht="15.75">
      <c r="A280" s="339" t="s">
        <v>461</v>
      </c>
      <c r="B280" s="339"/>
      <c r="C280" s="339"/>
      <c r="D280" s="339"/>
      <c r="E280" s="339"/>
      <c r="F280" s="339"/>
      <c r="G280" s="339"/>
      <c r="H280" s="339"/>
    </row>
    <row r="281" spans="1:8" s="5" customFormat="1" ht="15.75">
      <c r="A281" s="58" t="s">
        <v>270</v>
      </c>
      <c r="B281" s="58"/>
      <c r="C281" s="58"/>
      <c r="D281" s="58"/>
      <c r="E281" s="58"/>
      <c r="F281" s="58"/>
      <c r="G281" s="58"/>
      <c r="H281" s="58">
        <v>3400</v>
      </c>
    </row>
    <row r="282" spans="1:8" s="5" customFormat="1" ht="15.75">
      <c r="A282" s="58" t="s">
        <v>271</v>
      </c>
      <c r="B282" s="340">
        <f>B281+C281</f>
        <v>0</v>
      </c>
      <c r="C282" s="340"/>
      <c r="D282" s="340">
        <f>D281+E281</f>
        <v>0</v>
      </c>
      <c r="E282" s="340"/>
      <c r="F282" s="340">
        <f>F281+G281</f>
        <v>0</v>
      </c>
      <c r="G282" s="340"/>
      <c r="H282" s="58"/>
    </row>
    <row r="283" spans="1:8" s="5" customFormat="1" ht="15.75">
      <c r="A283" s="341"/>
      <c r="B283" s="341"/>
      <c r="C283" s="341"/>
      <c r="D283" s="341"/>
      <c r="E283" s="341"/>
      <c r="F283" s="341"/>
      <c r="G283" s="341"/>
      <c r="H283" s="341"/>
    </row>
    <row r="284" spans="1:8" s="5" customFormat="1" ht="15.75">
      <c r="A284" s="339" t="s">
        <v>462</v>
      </c>
      <c r="B284" s="339"/>
      <c r="C284" s="339"/>
      <c r="D284" s="339"/>
      <c r="E284" s="339"/>
      <c r="F284" s="339"/>
      <c r="G284" s="339"/>
      <c r="H284" s="339"/>
    </row>
    <row r="285" spans="1:8" s="5" customFormat="1" ht="17.25" customHeight="1">
      <c r="A285" s="122" t="s">
        <v>1029</v>
      </c>
      <c r="B285" s="68">
        <v>284</v>
      </c>
      <c r="C285" s="128">
        <v>92</v>
      </c>
      <c r="D285" s="128">
        <v>272</v>
      </c>
      <c r="E285" s="128">
        <v>65</v>
      </c>
      <c r="F285" s="39"/>
      <c r="G285" s="39"/>
      <c r="H285" s="39"/>
    </row>
    <row r="286" spans="1:8" s="5" customFormat="1" ht="15.75">
      <c r="A286" s="122" t="s">
        <v>1021</v>
      </c>
      <c r="B286" s="61">
        <v>306</v>
      </c>
      <c r="C286" s="100">
        <v>300</v>
      </c>
      <c r="D286" s="100">
        <v>145</v>
      </c>
      <c r="E286" s="100">
        <v>130</v>
      </c>
      <c r="F286" s="39"/>
      <c r="G286" s="39"/>
      <c r="H286" s="39"/>
    </row>
    <row r="287" spans="1:8" s="5" customFormat="1" ht="15.75">
      <c r="A287" s="122" t="s">
        <v>1046</v>
      </c>
      <c r="B287" s="61">
        <v>310</v>
      </c>
      <c r="C287" s="100">
        <v>74</v>
      </c>
      <c r="D287" s="100">
        <v>238</v>
      </c>
      <c r="E287" s="100">
        <v>102</v>
      </c>
      <c r="F287" s="39"/>
      <c r="G287" s="39"/>
      <c r="H287" s="39"/>
    </row>
    <row r="288" spans="1:8" s="5" customFormat="1" ht="15.75">
      <c r="A288" s="122" t="s">
        <v>1023</v>
      </c>
      <c r="B288" s="61">
        <v>240</v>
      </c>
      <c r="C288" s="100">
        <v>204</v>
      </c>
      <c r="D288" s="100"/>
      <c r="E288" s="100">
        <v>130</v>
      </c>
      <c r="F288" s="39"/>
      <c r="G288" s="39"/>
      <c r="H288" s="39"/>
    </row>
    <row r="289" spans="1:8" s="5" customFormat="1" ht="15.75">
      <c r="A289" s="122" t="s">
        <v>1024</v>
      </c>
      <c r="B289" s="61">
        <v>195</v>
      </c>
      <c r="C289" s="100">
        <v>270</v>
      </c>
      <c r="D289" s="100">
        <v>130</v>
      </c>
      <c r="E289" s="100">
        <v>315</v>
      </c>
      <c r="F289" s="39"/>
      <c r="G289" s="39"/>
      <c r="H289" s="39"/>
    </row>
    <row r="290" spans="1:8" s="5" customFormat="1" ht="15.75">
      <c r="A290" s="122" t="s">
        <v>1025</v>
      </c>
      <c r="B290" s="61">
        <v>500</v>
      </c>
      <c r="C290" s="100">
        <v>300</v>
      </c>
      <c r="D290" s="100">
        <v>350</v>
      </c>
      <c r="E290" s="100">
        <v>130</v>
      </c>
      <c r="F290" s="39"/>
      <c r="G290" s="39"/>
      <c r="H290" s="39"/>
    </row>
    <row r="291" spans="1:8" s="5" customFormat="1" ht="15.75">
      <c r="A291" s="122" t="s">
        <v>1026</v>
      </c>
      <c r="B291" s="68">
        <v>540</v>
      </c>
      <c r="C291" s="128"/>
      <c r="D291" s="128">
        <v>363</v>
      </c>
      <c r="E291" s="128"/>
      <c r="F291" s="39"/>
      <c r="G291" s="39"/>
      <c r="H291" s="39"/>
    </row>
    <row r="292" spans="1:8" s="5" customFormat="1" ht="15.75">
      <c r="A292" s="122" t="s">
        <v>1027</v>
      </c>
      <c r="B292" s="61">
        <v>481</v>
      </c>
      <c r="C292" s="100">
        <v>423</v>
      </c>
      <c r="D292" s="100">
        <v>393</v>
      </c>
      <c r="E292" s="100">
        <v>735</v>
      </c>
      <c r="F292" s="39"/>
      <c r="G292" s="39"/>
      <c r="H292" s="39"/>
    </row>
    <row r="293" spans="1:8" s="5" customFormat="1" ht="15.75">
      <c r="A293" s="122" t="s">
        <v>1047</v>
      </c>
      <c r="B293" s="39"/>
      <c r="C293" s="67">
        <v>50</v>
      </c>
      <c r="D293" s="39"/>
      <c r="E293" s="39"/>
      <c r="F293" s="39"/>
      <c r="G293" s="39"/>
      <c r="H293" s="39">
        <v>1200</v>
      </c>
    </row>
    <row r="294" spans="1:8" s="5" customFormat="1" ht="15.75">
      <c r="A294" s="58" t="s">
        <v>270</v>
      </c>
      <c r="B294" s="58">
        <f>SUM(B285:B293)</f>
        <v>2856</v>
      </c>
      <c r="C294" s="58">
        <f>SUM(C285:C293)</f>
        <v>1713</v>
      </c>
      <c r="D294" s="58">
        <f>SUM(D285:D293)</f>
        <v>1891</v>
      </c>
      <c r="E294" s="58">
        <f>SUM(E285:E293)</f>
        <v>1607</v>
      </c>
      <c r="F294" s="58">
        <v>1207</v>
      </c>
      <c r="G294" s="58">
        <v>1207</v>
      </c>
      <c r="H294" s="58">
        <f>13000+H293</f>
        <v>14200</v>
      </c>
    </row>
    <row r="295" spans="1:8" s="5" customFormat="1" ht="15.75">
      <c r="A295" s="58" t="s">
        <v>271</v>
      </c>
      <c r="B295" s="340">
        <f>B294+C294</f>
        <v>4569</v>
      </c>
      <c r="C295" s="340"/>
      <c r="D295" s="340">
        <f>D294+E294</f>
        <v>3498</v>
      </c>
      <c r="E295" s="340"/>
      <c r="F295" s="340">
        <f>F294+G294</f>
        <v>2414</v>
      </c>
      <c r="G295" s="340"/>
      <c r="H295" s="58"/>
    </row>
    <row r="296" spans="1:8" s="5" customFormat="1" ht="15.75">
      <c r="A296" s="341"/>
      <c r="B296" s="341"/>
      <c r="C296" s="341"/>
      <c r="D296" s="341"/>
      <c r="E296" s="341"/>
      <c r="F296" s="341"/>
      <c r="G296" s="341"/>
      <c r="H296" s="341"/>
    </row>
    <row r="297" spans="1:8" s="5" customFormat="1" ht="15.75">
      <c r="A297" s="339" t="s">
        <v>463</v>
      </c>
      <c r="B297" s="339"/>
      <c r="C297" s="339"/>
      <c r="D297" s="339"/>
      <c r="E297" s="339"/>
      <c r="F297" s="339"/>
      <c r="G297" s="339"/>
      <c r="H297" s="339"/>
    </row>
    <row r="298" spans="1:8" s="5" customFormat="1" ht="15.75">
      <c r="A298" s="122" t="s">
        <v>1048</v>
      </c>
      <c r="B298" s="68">
        <v>336</v>
      </c>
      <c r="C298" s="128">
        <v>197</v>
      </c>
      <c r="D298" s="128">
        <v>425</v>
      </c>
      <c r="E298" s="128">
        <v>125</v>
      </c>
      <c r="F298" s="39"/>
      <c r="G298" s="39"/>
      <c r="H298" s="39"/>
    </row>
    <row r="299" spans="1:8" s="5" customFormat="1" ht="15.75">
      <c r="A299" s="122" t="s">
        <v>1049</v>
      </c>
      <c r="B299" s="61">
        <v>170</v>
      </c>
      <c r="C299" s="100">
        <v>170</v>
      </c>
      <c r="D299" s="100">
        <v>120</v>
      </c>
      <c r="E299" s="100">
        <v>120</v>
      </c>
      <c r="F299" s="39"/>
      <c r="G299" s="39"/>
      <c r="H299" s="39"/>
    </row>
    <row r="300" spans="1:8" s="5" customFormat="1" ht="15.75">
      <c r="A300" s="122" t="s">
        <v>1015</v>
      </c>
      <c r="B300" s="61">
        <v>237</v>
      </c>
      <c r="C300" s="100">
        <v>161</v>
      </c>
      <c r="D300" s="100">
        <v>447</v>
      </c>
      <c r="E300" s="100">
        <v>73</v>
      </c>
      <c r="F300" s="39"/>
      <c r="G300" s="39"/>
      <c r="H300" s="39"/>
    </row>
    <row r="301" spans="1:8" s="5" customFormat="1" ht="15.75">
      <c r="A301" s="122" t="s">
        <v>1016</v>
      </c>
      <c r="B301" s="61">
        <v>196</v>
      </c>
      <c r="C301" s="100">
        <v>240</v>
      </c>
      <c r="D301" s="100">
        <v>372</v>
      </c>
      <c r="E301" s="100">
        <v>120</v>
      </c>
      <c r="F301" s="39"/>
      <c r="G301" s="39"/>
      <c r="H301" s="39"/>
    </row>
    <row r="302" spans="1:8" s="5" customFormat="1" ht="15.75">
      <c r="A302" s="122" t="s">
        <v>1060</v>
      </c>
      <c r="B302" s="61">
        <v>320</v>
      </c>
      <c r="C302" s="100">
        <v>300</v>
      </c>
      <c r="D302" s="100">
        <v>190</v>
      </c>
      <c r="E302" s="100">
        <v>20</v>
      </c>
      <c r="F302" s="67">
        <v>120</v>
      </c>
      <c r="G302" s="67">
        <v>120</v>
      </c>
      <c r="H302" s="67">
        <v>960</v>
      </c>
    </row>
    <row r="303" spans="1:8" s="5" customFormat="1" ht="15.75">
      <c r="A303" s="122" t="s">
        <v>999</v>
      </c>
      <c r="B303" s="61">
        <v>200</v>
      </c>
      <c r="C303" s="100">
        <v>200</v>
      </c>
      <c r="D303" s="100">
        <v>170</v>
      </c>
      <c r="E303" s="100">
        <v>260</v>
      </c>
      <c r="F303" s="67">
        <v>115</v>
      </c>
      <c r="G303" s="67">
        <v>115</v>
      </c>
      <c r="H303" s="67">
        <v>940</v>
      </c>
    </row>
    <row r="304" spans="1:8" s="5" customFormat="1" ht="15.75">
      <c r="A304" s="122" t="s">
        <v>1000</v>
      </c>
      <c r="B304" s="61">
        <v>210</v>
      </c>
      <c r="C304" s="100">
        <v>210</v>
      </c>
      <c r="D304" s="100">
        <v>230</v>
      </c>
      <c r="E304" s="100">
        <v>200</v>
      </c>
      <c r="F304" s="67">
        <v>120</v>
      </c>
      <c r="G304" s="67">
        <v>120</v>
      </c>
      <c r="H304" s="67">
        <v>960</v>
      </c>
    </row>
    <row r="305" spans="1:8" s="5" customFormat="1" ht="15.75">
      <c r="A305" s="122" t="s">
        <v>1050</v>
      </c>
      <c r="B305" s="67">
        <v>220</v>
      </c>
      <c r="C305" s="67">
        <v>220</v>
      </c>
      <c r="D305" s="67">
        <v>190</v>
      </c>
      <c r="E305" s="67">
        <v>190</v>
      </c>
      <c r="F305" s="67">
        <v>120</v>
      </c>
      <c r="G305" s="67">
        <v>120</v>
      </c>
      <c r="H305" s="67">
        <v>960</v>
      </c>
    </row>
    <row r="306" spans="1:8" s="5" customFormat="1" ht="15.75">
      <c r="A306" s="122" t="s">
        <v>1018</v>
      </c>
      <c r="B306" s="67">
        <v>220</v>
      </c>
      <c r="C306" s="67">
        <v>220</v>
      </c>
      <c r="D306" s="67">
        <v>220</v>
      </c>
      <c r="E306" s="67">
        <v>210</v>
      </c>
      <c r="F306" s="67">
        <v>120</v>
      </c>
      <c r="G306" s="67">
        <v>120</v>
      </c>
      <c r="H306" s="67">
        <v>960</v>
      </c>
    </row>
    <row r="307" spans="1:8" s="5" customFormat="1" ht="15.75">
      <c r="A307" s="122" t="s">
        <v>1051</v>
      </c>
      <c r="B307" s="67">
        <v>220</v>
      </c>
      <c r="C307" s="67">
        <v>220</v>
      </c>
      <c r="D307" s="67">
        <v>350</v>
      </c>
      <c r="E307" s="67">
        <v>130</v>
      </c>
      <c r="F307" s="67">
        <v>120</v>
      </c>
      <c r="G307" s="67">
        <v>120</v>
      </c>
      <c r="H307" s="67">
        <v>960</v>
      </c>
    </row>
    <row r="308" spans="1:8" s="5" customFormat="1" ht="15.75">
      <c r="A308" s="122" t="s">
        <v>1005</v>
      </c>
      <c r="B308" s="68">
        <v>250</v>
      </c>
      <c r="C308" s="128">
        <v>240</v>
      </c>
      <c r="D308" s="128">
        <v>320</v>
      </c>
      <c r="E308" s="67">
        <v>220</v>
      </c>
      <c r="F308" s="67">
        <v>130</v>
      </c>
      <c r="G308" s="67">
        <v>130</v>
      </c>
      <c r="H308" s="67">
        <v>1040</v>
      </c>
    </row>
    <row r="309" spans="1:8" s="5" customFormat="1" ht="15.75">
      <c r="A309" s="122" t="s">
        <v>1052</v>
      </c>
      <c r="B309" s="67">
        <v>240</v>
      </c>
      <c r="C309" s="67">
        <v>240</v>
      </c>
      <c r="D309" s="67">
        <v>220</v>
      </c>
      <c r="E309" s="67">
        <v>220</v>
      </c>
      <c r="F309" s="67">
        <v>130</v>
      </c>
      <c r="G309" s="67">
        <v>130</v>
      </c>
      <c r="H309" s="67">
        <v>1040</v>
      </c>
    </row>
    <row r="310" spans="1:8" s="5" customFormat="1" ht="31.5">
      <c r="A310" s="122" t="s">
        <v>1053</v>
      </c>
      <c r="B310" s="67">
        <v>420</v>
      </c>
      <c r="C310" s="67">
        <v>220</v>
      </c>
      <c r="D310" s="67">
        <v>400</v>
      </c>
      <c r="E310" s="67">
        <v>200</v>
      </c>
      <c r="F310" s="67">
        <v>160</v>
      </c>
      <c r="G310" s="67">
        <v>150</v>
      </c>
      <c r="H310" s="67">
        <v>1260</v>
      </c>
    </row>
    <row r="311" spans="1:8" s="5" customFormat="1" ht="15.75">
      <c r="A311" s="122" t="s">
        <v>1008</v>
      </c>
      <c r="B311" s="67">
        <v>340</v>
      </c>
      <c r="C311" s="67">
        <v>400</v>
      </c>
      <c r="D311" s="67">
        <v>120</v>
      </c>
      <c r="E311" s="67">
        <v>280</v>
      </c>
      <c r="F311" s="67">
        <v>170</v>
      </c>
      <c r="G311" s="67">
        <v>170</v>
      </c>
      <c r="H311" s="67">
        <v>1320</v>
      </c>
    </row>
    <row r="312" spans="1:8" s="5" customFormat="1" ht="15.75">
      <c r="A312" s="122" t="s">
        <v>1009</v>
      </c>
      <c r="B312" s="67">
        <v>380</v>
      </c>
      <c r="C312" s="67">
        <v>380</v>
      </c>
      <c r="D312" s="67">
        <v>160</v>
      </c>
      <c r="E312" s="67">
        <v>320</v>
      </c>
      <c r="F312" s="67">
        <v>200</v>
      </c>
      <c r="G312" s="67">
        <v>200</v>
      </c>
      <c r="H312" s="67">
        <v>1600</v>
      </c>
    </row>
    <row r="313" spans="1:8" s="5" customFormat="1" ht="15.75">
      <c r="A313" s="58" t="s">
        <v>270</v>
      </c>
      <c r="B313" s="58">
        <f>SUM(B298:B312)</f>
        <v>3959</v>
      </c>
      <c r="C313" s="58">
        <f>SUM(C298:C312)</f>
        <v>3618</v>
      </c>
      <c r="D313" s="58">
        <f>SUM(D298:D312)</f>
        <v>3934</v>
      </c>
      <c r="E313" s="58">
        <f>SUM(E298:E312)</f>
        <v>2688</v>
      </c>
      <c r="F313" s="58">
        <f>400+SUM(F302:F312)</f>
        <v>1905</v>
      </c>
      <c r="G313" s="58">
        <f>400+SUM(G302:G312)</f>
        <v>1895</v>
      </c>
      <c r="H313" s="58">
        <f>3200+SUM(H302:H312)</f>
        <v>15200</v>
      </c>
    </row>
    <row r="314" spans="1:8" s="5" customFormat="1" ht="15.75">
      <c r="A314" s="58" t="s">
        <v>271</v>
      </c>
      <c r="B314" s="340">
        <f>B313+C313</f>
        <v>7577</v>
      </c>
      <c r="C314" s="340"/>
      <c r="D314" s="340">
        <f>D313+E313</f>
        <v>6622</v>
      </c>
      <c r="E314" s="340"/>
      <c r="F314" s="340">
        <f>F313+G313</f>
        <v>3800</v>
      </c>
      <c r="G314" s="340"/>
      <c r="H314" s="58"/>
    </row>
    <row r="315" spans="1:8" s="5" customFormat="1" ht="15.75">
      <c r="A315" s="341"/>
      <c r="B315" s="341"/>
      <c r="C315" s="341"/>
      <c r="D315" s="341"/>
      <c r="E315" s="341"/>
      <c r="F315" s="341"/>
      <c r="G315" s="341"/>
      <c r="H315" s="341"/>
    </row>
    <row r="316" spans="1:8" s="5" customFormat="1" ht="15.75">
      <c r="A316" s="356" t="s">
        <v>467</v>
      </c>
      <c r="B316" s="357"/>
      <c r="C316" s="357"/>
      <c r="D316" s="357"/>
      <c r="E316" s="357"/>
      <c r="F316" s="357"/>
      <c r="G316" s="357"/>
      <c r="H316" s="357"/>
    </row>
    <row r="317" spans="1:8" s="145" customFormat="1" ht="15.75">
      <c r="A317" s="46" t="s">
        <v>995</v>
      </c>
      <c r="B317" s="69">
        <v>990</v>
      </c>
      <c r="C317" s="69">
        <v>990</v>
      </c>
      <c r="D317" s="69">
        <v>1180</v>
      </c>
      <c r="E317" s="69">
        <v>1180</v>
      </c>
      <c r="F317" s="69">
        <v>580</v>
      </c>
      <c r="G317" s="69">
        <v>580</v>
      </c>
      <c r="H317" s="69"/>
    </row>
    <row r="318" spans="1:8" s="145" customFormat="1" ht="15.75">
      <c r="A318" s="58" t="s">
        <v>270</v>
      </c>
      <c r="B318" s="132">
        <f aca="true" t="shared" si="3" ref="B318:G318">SUM(B317:B317)</f>
        <v>990</v>
      </c>
      <c r="C318" s="132">
        <f t="shared" si="3"/>
        <v>990</v>
      </c>
      <c r="D318" s="132">
        <f t="shared" si="3"/>
        <v>1180</v>
      </c>
      <c r="E318" s="132">
        <f t="shared" si="3"/>
        <v>1180</v>
      </c>
      <c r="F318" s="132">
        <f t="shared" si="3"/>
        <v>580</v>
      </c>
      <c r="G318" s="132">
        <f t="shared" si="3"/>
        <v>580</v>
      </c>
      <c r="H318" s="132">
        <v>4360</v>
      </c>
    </row>
    <row r="319" spans="1:8" s="145" customFormat="1" ht="15.75">
      <c r="A319" s="58" t="s">
        <v>271</v>
      </c>
      <c r="B319" s="359">
        <f>B318+C318</f>
        <v>1980</v>
      </c>
      <c r="C319" s="361"/>
      <c r="D319" s="359">
        <f>D318+E318</f>
        <v>2360</v>
      </c>
      <c r="E319" s="361"/>
      <c r="F319" s="359">
        <f>F318+G318</f>
        <v>1160</v>
      </c>
      <c r="G319" s="361"/>
      <c r="H319" s="132"/>
    </row>
    <row r="320" spans="1:8" s="5" customFormat="1" ht="15.75">
      <c r="A320" s="58"/>
      <c r="B320" s="133"/>
      <c r="C320" s="134"/>
      <c r="D320" s="133"/>
      <c r="E320" s="134"/>
      <c r="F320" s="133"/>
      <c r="G320" s="134"/>
      <c r="H320" s="132"/>
    </row>
    <row r="321" spans="1:8" s="5" customFormat="1" ht="15.75">
      <c r="A321" s="339" t="s">
        <v>464</v>
      </c>
      <c r="B321" s="339"/>
      <c r="C321" s="339"/>
      <c r="D321" s="339"/>
      <c r="E321" s="339"/>
      <c r="F321" s="339"/>
      <c r="G321" s="339"/>
      <c r="H321" s="339"/>
    </row>
    <row r="322" spans="1:8" s="5" customFormat="1" ht="15.75">
      <c r="A322" s="146" t="s">
        <v>1054</v>
      </c>
      <c r="B322" s="147">
        <v>210</v>
      </c>
      <c r="C322" s="148">
        <v>0</v>
      </c>
      <c r="D322" s="148">
        <v>1000</v>
      </c>
      <c r="E322" s="148">
        <v>1100</v>
      </c>
      <c r="F322" s="148">
        <v>225</v>
      </c>
      <c r="G322" s="148">
        <v>225</v>
      </c>
      <c r="H322" s="154"/>
    </row>
    <row r="323" spans="1:8" s="5" customFormat="1" ht="15.75">
      <c r="A323" s="149" t="s">
        <v>1055</v>
      </c>
      <c r="B323" s="150">
        <v>530</v>
      </c>
      <c r="C323" s="151"/>
      <c r="D323" s="151"/>
      <c r="E323" s="151"/>
      <c r="F323" s="151"/>
      <c r="G323" s="151"/>
      <c r="H323" s="155">
        <f>7.5*450</f>
        <v>3375</v>
      </c>
    </row>
    <row r="324" spans="1:8" s="5" customFormat="1" ht="15.75">
      <c r="A324" s="63" t="s">
        <v>1014</v>
      </c>
      <c r="B324" s="64">
        <v>247</v>
      </c>
      <c r="C324" s="65"/>
      <c r="D324" s="65">
        <v>207</v>
      </c>
      <c r="E324" s="65"/>
      <c r="F324" s="65"/>
      <c r="G324" s="65"/>
      <c r="H324" s="363">
        <f>10.5*350</f>
        <v>3675</v>
      </c>
    </row>
    <row r="325" spans="1:8" s="5" customFormat="1" ht="15.75">
      <c r="A325" s="63" t="s">
        <v>1015</v>
      </c>
      <c r="B325" s="147">
        <v>248</v>
      </c>
      <c r="C325" s="147">
        <v>143</v>
      </c>
      <c r="D325" s="147">
        <v>414</v>
      </c>
      <c r="E325" s="147">
        <v>247</v>
      </c>
      <c r="F325" s="147"/>
      <c r="G325" s="147"/>
      <c r="H325" s="364"/>
    </row>
    <row r="326" spans="1:8" s="5" customFormat="1" ht="15.75">
      <c r="A326" s="63" t="s">
        <v>737</v>
      </c>
      <c r="B326" s="64">
        <v>400</v>
      </c>
      <c r="C326" s="147"/>
      <c r="D326" s="147"/>
      <c r="E326" s="147"/>
      <c r="F326" s="147"/>
      <c r="G326" s="147"/>
      <c r="H326" s="364"/>
    </row>
    <row r="327" spans="1:8" s="5" customFormat="1" ht="18" customHeight="1">
      <c r="A327" s="63" t="s">
        <v>1059</v>
      </c>
      <c r="B327" s="64">
        <v>293</v>
      </c>
      <c r="C327" s="147">
        <v>199</v>
      </c>
      <c r="D327" s="147">
        <v>260</v>
      </c>
      <c r="E327" s="147">
        <v>106</v>
      </c>
      <c r="F327" s="147"/>
      <c r="G327" s="147"/>
      <c r="H327" s="365"/>
    </row>
    <row r="328" spans="1:8" s="5" customFormat="1" ht="15.75">
      <c r="A328" s="63" t="s">
        <v>1060</v>
      </c>
      <c r="B328" s="64">
        <v>329</v>
      </c>
      <c r="C328" s="65"/>
      <c r="D328" s="65">
        <v>260</v>
      </c>
      <c r="E328" s="65">
        <v>106</v>
      </c>
      <c r="F328" s="65"/>
      <c r="G328" s="65"/>
      <c r="H328" s="363">
        <f>6.5*650</f>
        <v>4225</v>
      </c>
    </row>
    <row r="329" spans="1:8" s="5" customFormat="1" ht="15.75">
      <c r="A329" s="63" t="s">
        <v>999</v>
      </c>
      <c r="B329" s="64">
        <v>329</v>
      </c>
      <c r="C329" s="65"/>
      <c r="D329" s="65">
        <v>387</v>
      </c>
      <c r="E329" s="65"/>
      <c r="F329" s="65"/>
      <c r="G329" s="65"/>
      <c r="H329" s="364"/>
    </row>
    <row r="330" spans="1:8" s="5" customFormat="1" ht="15.75">
      <c r="A330" s="63" t="s">
        <v>1000</v>
      </c>
      <c r="B330" s="64">
        <v>330</v>
      </c>
      <c r="C330" s="65"/>
      <c r="D330" s="65">
        <v>387</v>
      </c>
      <c r="E330" s="65"/>
      <c r="F330" s="65"/>
      <c r="G330" s="65"/>
      <c r="H330" s="364"/>
    </row>
    <row r="331" spans="1:8" s="5" customFormat="1" ht="15.75">
      <c r="A331" s="63" t="s">
        <v>1017</v>
      </c>
      <c r="B331" s="152"/>
      <c r="C331" s="152"/>
      <c r="D331" s="152"/>
      <c r="E331" s="152"/>
      <c r="F331" s="152"/>
      <c r="G331" s="152"/>
      <c r="H331" s="364"/>
    </row>
    <row r="332" spans="1:8" s="5" customFormat="1" ht="15.75">
      <c r="A332" s="63" t="s">
        <v>1003</v>
      </c>
      <c r="B332" s="152"/>
      <c r="C332" s="152"/>
      <c r="D332" s="152"/>
      <c r="E332" s="152"/>
      <c r="F332" s="152"/>
      <c r="G332" s="152"/>
      <c r="H332" s="365"/>
    </row>
    <row r="333" spans="1:8" s="5" customFormat="1" ht="15.75">
      <c r="A333" s="58" t="s">
        <v>270</v>
      </c>
      <c r="B333" s="58">
        <f>SUM(B322:B332)</f>
        <v>2916</v>
      </c>
      <c r="C333" s="58">
        <f>SUM(C322:C332)</f>
        <v>342</v>
      </c>
      <c r="D333" s="58">
        <f>SUM(D322:D332)</f>
        <v>2915</v>
      </c>
      <c r="E333" s="58">
        <f>SUM(E322:E332)</f>
        <v>1559</v>
      </c>
      <c r="F333" s="58">
        <f>862+F322</f>
        <v>1087</v>
      </c>
      <c r="G333" s="58">
        <f>862+G322</f>
        <v>1087</v>
      </c>
      <c r="H333" s="58">
        <f>SUM(H322:H332)</f>
        <v>11275</v>
      </c>
    </row>
    <row r="334" spans="1:8" s="5" customFormat="1" ht="15.75">
      <c r="A334" s="58" t="s">
        <v>271</v>
      </c>
      <c r="B334" s="340">
        <f>B333+C333</f>
        <v>3258</v>
      </c>
      <c r="C334" s="340"/>
      <c r="D334" s="340">
        <f>D333+E333</f>
        <v>4474</v>
      </c>
      <c r="E334" s="340"/>
      <c r="F334" s="340">
        <f>F333+G333</f>
        <v>2174</v>
      </c>
      <c r="G334" s="340"/>
      <c r="H334" s="58"/>
    </row>
    <row r="335" spans="1:8" s="5" customFormat="1" ht="15.75">
      <c r="A335" s="341"/>
      <c r="B335" s="341"/>
      <c r="C335" s="341"/>
      <c r="D335" s="341"/>
      <c r="E335" s="341"/>
      <c r="F335" s="341"/>
      <c r="G335" s="341"/>
      <c r="H335" s="341"/>
    </row>
    <row r="336" spans="1:8" s="5" customFormat="1" ht="15.75">
      <c r="A336" s="356" t="s">
        <v>290</v>
      </c>
      <c r="B336" s="357"/>
      <c r="C336" s="357"/>
      <c r="D336" s="357"/>
      <c r="E336" s="357"/>
      <c r="F336" s="357"/>
      <c r="G336" s="357"/>
      <c r="H336" s="357"/>
    </row>
    <row r="337" spans="1:8" s="5" customFormat="1" ht="15.75">
      <c r="A337" s="46" t="s">
        <v>1021</v>
      </c>
      <c r="B337" s="69">
        <v>280</v>
      </c>
      <c r="C337" s="69">
        <v>280</v>
      </c>
      <c r="D337" s="69">
        <v>450</v>
      </c>
      <c r="E337" s="69">
        <v>550</v>
      </c>
      <c r="F337" s="69"/>
      <c r="G337" s="69"/>
      <c r="H337" s="69"/>
    </row>
    <row r="338" spans="1:8" s="5" customFormat="1" ht="15.75">
      <c r="A338" s="58" t="s">
        <v>270</v>
      </c>
      <c r="B338" s="132">
        <f aca="true" t="shared" si="4" ref="B338:H338">SUM(B337)</f>
        <v>280</v>
      </c>
      <c r="C338" s="132">
        <f t="shared" si="4"/>
        <v>280</v>
      </c>
      <c r="D338" s="132">
        <f t="shared" si="4"/>
        <v>450</v>
      </c>
      <c r="E338" s="132">
        <f t="shared" si="4"/>
        <v>550</v>
      </c>
      <c r="F338" s="132">
        <f t="shared" si="4"/>
        <v>0</v>
      </c>
      <c r="G338" s="132">
        <f t="shared" si="4"/>
        <v>0</v>
      </c>
      <c r="H338" s="132">
        <f t="shared" si="4"/>
        <v>0</v>
      </c>
    </row>
    <row r="339" spans="1:8" s="5" customFormat="1" ht="15.75">
      <c r="A339" s="58" t="s">
        <v>271</v>
      </c>
      <c r="B339" s="359">
        <f>B338+C338</f>
        <v>560</v>
      </c>
      <c r="C339" s="361"/>
      <c r="D339" s="359">
        <f>D338+E338</f>
        <v>1000</v>
      </c>
      <c r="E339" s="361"/>
      <c r="F339" s="359">
        <f>F338+G338</f>
        <v>0</v>
      </c>
      <c r="G339" s="361"/>
      <c r="H339" s="132"/>
    </row>
    <row r="340" spans="1:8" s="5" customFormat="1" ht="15.75">
      <c r="A340" s="69"/>
      <c r="B340" s="69"/>
      <c r="C340" s="69"/>
      <c r="D340" s="69"/>
      <c r="E340" s="69"/>
      <c r="F340" s="69"/>
      <c r="G340" s="69"/>
      <c r="H340" s="69"/>
    </row>
    <row r="341" spans="1:8" s="5" customFormat="1" ht="15.75">
      <c r="A341" s="339" t="s">
        <v>465</v>
      </c>
      <c r="B341" s="339"/>
      <c r="C341" s="339"/>
      <c r="D341" s="339"/>
      <c r="E341" s="339"/>
      <c r="F341" s="339"/>
      <c r="G341" s="339"/>
      <c r="H341" s="339"/>
    </row>
    <row r="342" spans="1:8" s="5" customFormat="1" ht="15.75">
      <c r="A342" s="122" t="s">
        <v>1064</v>
      </c>
      <c r="B342" s="68">
        <v>300</v>
      </c>
      <c r="C342" s="128">
        <v>265</v>
      </c>
      <c r="D342" s="128">
        <v>300</v>
      </c>
      <c r="E342" s="128">
        <v>285</v>
      </c>
      <c r="F342" s="69">
        <v>120</v>
      </c>
      <c r="G342" s="69">
        <v>120</v>
      </c>
      <c r="H342" s="69">
        <v>1200</v>
      </c>
    </row>
    <row r="343" spans="1:8" s="5" customFormat="1" ht="30">
      <c r="A343" s="202" t="s">
        <v>1526</v>
      </c>
      <c r="B343" s="61">
        <v>115</v>
      </c>
      <c r="C343" s="100">
        <v>185</v>
      </c>
      <c r="D343" s="100">
        <v>1030</v>
      </c>
      <c r="E343" s="100">
        <v>1550</v>
      </c>
      <c r="F343" s="67">
        <v>0</v>
      </c>
      <c r="G343" s="67">
        <v>0</v>
      </c>
      <c r="H343" s="67">
        <v>0</v>
      </c>
    </row>
    <row r="344" spans="1:8" s="5" customFormat="1" ht="15.75">
      <c r="A344" s="122" t="s">
        <v>773</v>
      </c>
      <c r="B344" s="61">
        <v>275</v>
      </c>
      <c r="C344" s="100">
        <f>295+135</f>
        <v>430</v>
      </c>
      <c r="D344" s="100">
        <f>385+80</f>
        <v>465</v>
      </c>
      <c r="E344" s="100">
        <f>160+160</f>
        <v>320</v>
      </c>
      <c r="F344" s="69">
        <v>120</v>
      </c>
      <c r="G344" s="69">
        <v>120</v>
      </c>
      <c r="H344" s="69">
        <v>1000</v>
      </c>
    </row>
    <row r="345" spans="1:8" s="5" customFormat="1" ht="15.75">
      <c r="A345" s="122" t="s">
        <v>772</v>
      </c>
      <c r="B345" s="61">
        <v>260</v>
      </c>
      <c r="C345" s="100">
        <v>350</v>
      </c>
      <c r="D345" s="100">
        <f>175+35+30+120</f>
        <v>360</v>
      </c>
      <c r="E345" s="100">
        <v>290</v>
      </c>
      <c r="F345" s="69">
        <v>115</v>
      </c>
      <c r="G345" s="69">
        <v>115</v>
      </c>
      <c r="H345" s="69">
        <v>920</v>
      </c>
    </row>
    <row r="346" spans="1:8" s="5" customFormat="1" ht="15.75">
      <c r="A346" s="122" t="s">
        <v>771</v>
      </c>
      <c r="B346" s="61">
        <v>700</v>
      </c>
      <c r="C346" s="100">
        <f>750+70</f>
        <v>820</v>
      </c>
      <c r="D346" s="100">
        <f>400+100+25+390+130</f>
        <v>1045</v>
      </c>
      <c r="E346" s="100">
        <f>80+130+55+245+155+60+510</f>
        <v>1235</v>
      </c>
      <c r="F346" s="69">
        <v>300</v>
      </c>
      <c r="G346" s="69">
        <v>300</v>
      </c>
      <c r="H346" s="69">
        <v>2700</v>
      </c>
    </row>
    <row r="347" spans="1:8" s="5" customFormat="1" ht="15.75">
      <c r="A347" s="122" t="s">
        <v>770</v>
      </c>
      <c r="B347" s="61">
        <v>445</v>
      </c>
      <c r="C347" s="100">
        <v>475</v>
      </c>
      <c r="D347" s="100">
        <v>90</v>
      </c>
      <c r="E347" s="100">
        <v>50</v>
      </c>
      <c r="F347" s="69">
        <v>200</v>
      </c>
      <c r="G347" s="69">
        <v>200</v>
      </c>
      <c r="H347" s="69">
        <v>2110</v>
      </c>
    </row>
    <row r="348" spans="1:8" s="5" customFormat="1" ht="15.75">
      <c r="A348" s="122" t="s">
        <v>769</v>
      </c>
      <c r="B348" s="61">
        <v>440</v>
      </c>
      <c r="C348" s="100">
        <v>350</v>
      </c>
      <c r="D348" s="100">
        <v>0</v>
      </c>
      <c r="E348" s="100">
        <v>150</v>
      </c>
      <c r="F348" s="69">
        <v>165</v>
      </c>
      <c r="G348" s="69">
        <v>165</v>
      </c>
      <c r="H348" s="69">
        <v>2475</v>
      </c>
    </row>
    <row r="349" spans="1:8" s="5" customFormat="1" ht="15.75">
      <c r="A349" s="122" t="s">
        <v>780</v>
      </c>
      <c r="B349" s="61">
        <v>195</v>
      </c>
      <c r="C349" s="100">
        <v>195</v>
      </c>
      <c r="D349" s="100">
        <v>0</v>
      </c>
      <c r="E349" s="100">
        <v>0</v>
      </c>
      <c r="F349" s="69">
        <v>150</v>
      </c>
      <c r="G349" s="69">
        <v>150</v>
      </c>
      <c r="H349" s="69">
        <f>150*8</f>
        <v>1200</v>
      </c>
    </row>
    <row r="350" spans="1:8" s="5" customFormat="1" ht="15.75">
      <c r="A350" s="122" t="s">
        <v>781</v>
      </c>
      <c r="B350" s="61">
        <f>195+95</f>
        <v>290</v>
      </c>
      <c r="C350" s="100">
        <v>90</v>
      </c>
      <c r="D350" s="100">
        <v>161</v>
      </c>
      <c r="E350" s="100">
        <v>161</v>
      </c>
      <c r="F350" s="69">
        <f>150+75</f>
        <v>225</v>
      </c>
      <c r="G350" s="69">
        <f>150+75</f>
        <v>225</v>
      </c>
      <c r="H350" s="69">
        <f>225*8</f>
        <v>1800</v>
      </c>
    </row>
    <row r="351" spans="1:8" s="5" customFormat="1" ht="15.75">
      <c r="A351" s="58" t="s">
        <v>270</v>
      </c>
      <c r="B351" s="58">
        <f>SUM(B342:B350)</f>
        <v>3020</v>
      </c>
      <c r="C351" s="58">
        <f aca="true" t="shared" si="5" ref="C351:H351">SUM(C342:C350)</f>
        <v>3160</v>
      </c>
      <c r="D351" s="58">
        <f t="shared" si="5"/>
        <v>3451</v>
      </c>
      <c r="E351" s="58">
        <f t="shared" si="5"/>
        <v>4041</v>
      </c>
      <c r="F351" s="58">
        <f t="shared" si="5"/>
        <v>1395</v>
      </c>
      <c r="G351" s="58">
        <f t="shared" si="5"/>
        <v>1395</v>
      </c>
      <c r="H351" s="58">
        <f t="shared" si="5"/>
        <v>13405</v>
      </c>
    </row>
    <row r="352" spans="1:8" s="5" customFormat="1" ht="15.75">
      <c r="A352" s="58" t="s">
        <v>271</v>
      </c>
      <c r="B352" s="340">
        <f>B351+C351</f>
        <v>6180</v>
      </c>
      <c r="C352" s="340"/>
      <c r="D352" s="340">
        <f>D351+E351</f>
        <v>7492</v>
      </c>
      <c r="E352" s="340"/>
      <c r="F352" s="340">
        <f>F351+G351</f>
        <v>2790</v>
      </c>
      <c r="G352" s="340"/>
      <c r="H352" s="58"/>
    </row>
    <row r="353" spans="1:8" s="5" customFormat="1" ht="15.75">
      <c r="A353" s="341"/>
      <c r="B353" s="341"/>
      <c r="C353" s="341"/>
      <c r="D353" s="341"/>
      <c r="E353" s="341"/>
      <c r="F353" s="341"/>
      <c r="G353" s="341"/>
      <c r="H353" s="341"/>
    </row>
    <row r="354" spans="1:8" s="5" customFormat="1" ht="15.75">
      <c r="A354" s="339" t="s">
        <v>466</v>
      </c>
      <c r="B354" s="339"/>
      <c r="C354" s="339"/>
      <c r="D354" s="339"/>
      <c r="E354" s="339"/>
      <c r="F354" s="339"/>
      <c r="G354" s="339"/>
      <c r="H354" s="339"/>
    </row>
    <row r="355" spans="1:8" s="5" customFormat="1" ht="15.75">
      <c r="A355" s="122" t="s">
        <v>1056</v>
      </c>
      <c r="B355" s="68">
        <v>229</v>
      </c>
      <c r="C355" s="128">
        <v>310</v>
      </c>
      <c r="D355" s="128">
        <v>237</v>
      </c>
      <c r="E355" s="128">
        <v>540</v>
      </c>
      <c r="F355" s="39"/>
      <c r="G355" s="39"/>
      <c r="H355" s="39"/>
    </row>
    <row r="356" spans="1:8" s="5" customFormat="1" ht="15.75">
      <c r="A356" s="122" t="s">
        <v>1014</v>
      </c>
      <c r="B356" s="61">
        <v>312</v>
      </c>
      <c r="C356" s="100">
        <v>240</v>
      </c>
      <c r="D356" s="100">
        <v>120</v>
      </c>
      <c r="E356" s="100">
        <v>120</v>
      </c>
      <c r="F356" s="39"/>
      <c r="G356" s="39"/>
      <c r="H356" s="39"/>
    </row>
    <row r="357" spans="1:8" s="5" customFormat="1" ht="15.75">
      <c r="A357" s="122" t="s">
        <v>1015</v>
      </c>
      <c r="B357" s="61">
        <v>313</v>
      </c>
      <c r="C357" s="100">
        <v>240</v>
      </c>
      <c r="D357" s="100">
        <v>120</v>
      </c>
      <c r="E357" s="100">
        <v>120</v>
      </c>
      <c r="F357" s="39"/>
      <c r="G357" s="39"/>
      <c r="H357" s="39"/>
    </row>
    <row r="358" spans="1:8" s="5" customFormat="1" ht="15.75">
      <c r="A358" s="122" t="s">
        <v>1057</v>
      </c>
      <c r="B358" s="61">
        <v>287</v>
      </c>
      <c r="C358" s="100">
        <v>207</v>
      </c>
      <c r="D358" s="100">
        <v>338</v>
      </c>
      <c r="E358" s="100">
        <v>156</v>
      </c>
      <c r="F358" s="39"/>
      <c r="G358" s="39"/>
      <c r="H358" s="39"/>
    </row>
    <row r="359" spans="1:8" s="5" customFormat="1" ht="15.75">
      <c r="A359" s="122" t="s">
        <v>998</v>
      </c>
      <c r="B359" s="61">
        <v>121</v>
      </c>
      <c r="C359" s="100">
        <v>380</v>
      </c>
      <c r="D359" s="100">
        <v>325</v>
      </c>
      <c r="E359" s="100">
        <v>120</v>
      </c>
      <c r="F359" s="39"/>
      <c r="G359" s="39"/>
      <c r="H359" s="39"/>
    </row>
    <row r="360" spans="1:8" s="5" customFormat="1" ht="15.75">
      <c r="A360" s="122" t="s">
        <v>999</v>
      </c>
      <c r="B360" s="61">
        <v>355</v>
      </c>
      <c r="C360" s="100">
        <v>310</v>
      </c>
      <c r="D360" s="100">
        <v>298</v>
      </c>
      <c r="E360" s="100">
        <v>120</v>
      </c>
      <c r="F360" s="39"/>
      <c r="G360" s="39"/>
      <c r="H360" s="39"/>
    </row>
    <row r="361" spans="1:8" s="5" customFormat="1" ht="15.75">
      <c r="A361" s="122" t="s">
        <v>1000</v>
      </c>
      <c r="B361" s="61">
        <v>321</v>
      </c>
      <c r="C361" s="100">
        <v>310</v>
      </c>
      <c r="D361" s="100">
        <v>162</v>
      </c>
      <c r="E361" s="100">
        <v>120</v>
      </c>
      <c r="F361" s="39"/>
      <c r="G361" s="39"/>
      <c r="H361" s="39"/>
    </row>
    <row r="362" spans="1:8" s="5" customFormat="1" ht="15.75">
      <c r="A362" s="122" t="s">
        <v>1017</v>
      </c>
      <c r="B362" s="61">
        <v>397</v>
      </c>
      <c r="C362" s="100">
        <v>310</v>
      </c>
      <c r="D362" s="100">
        <v>315</v>
      </c>
      <c r="E362" s="100"/>
      <c r="F362" s="39"/>
      <c r="G362" s="39"/>
      <c r="H362" s="39"/>
    </row>
    <row r="363" spans="1:8" s="5" customFormat="1" ht="15.75">
      <c r="A363" s="122" t="s">
        <v>1003</v>
      </c>
      <c r="B363" s="61">
        <v>370</v>
      </c>
      <c r="C363" s="100">
        <v>310</v>
      </c>
      <c r="D363" s="100">
        <v>370</v>
      </c>
      <c r="E363" s="153"/>
      <c r="F363" s="39"/>
      <c r="G363" s="39"/>
      <c r="H363" s="39"/>
    </row>
    <row r="364" spans="1:8" s="5" customFormat="1" ht="15.75">
      <c r="A364" s="122" t="s">
        <v>1004</v>
      </c>
      <c r="B364" s="61">
        <v>355</v>
      </c>
      <c r="C364" s="100">
        <v>423</v>
      </c>
      <c r="D364" s="100">
        <v>298</v>
      </c>
      <c r="E364" s="100">
        <v>173</v>
      </c>
      <c r="F364" s="39"/>
      <c r="G364" s="39"/>
      <c r="H364" s="39"/>
    </row>
    <row r="365" spans="1:8" s="5" customFormat="1" ht="15.75">
      <c r="A365" s="122" t="s">
        <v>1005</v>
      </c>
      <c r="B365" s="61">
        <v>355</v>
      </c>
      <c r="C365" s="100">
        <v>310</v>
      </c>
      <c r="D365" s="100">
        <v>300</v>
      </c>
      <c r="E365" s="153"/>
      <c r="F365" s="39"/>
      <c r="G365" s="39"/>
      <c r="H365" s="39"/>
    </row>
    <row r="366" spans="1:8" s="5" customFormat="1" ht="15.75">
      <c r="A366" s="122" t="s">
        <v>1006</v>
      </c>
      <c r="B366" s="39"/>
      <c r="C366" s="39"/>
      <c r="D366" s="39"/>
      <c r="E366" s="39"/>
      <c r="F366" s="39"/>
      <c r="G366" s="39"/>
      <c r="H366" s="39"/>
    </row>
    <row r="367" spans="1:8" s="5" customFormat="1" ht="15.75">
      <c r="A367" s="122" t="s">
        <v>1007</v>
      </c>
      <c r="B367" s="39"/>
      <c r="C367" s="39"/>
      <c r="D367" s="39"/>
      <c r="E367" s="39"/>
      <c r="F367" s="39"/>
      <c r="G367" s="39"/>
      <c r="H367" s="39"/>
    </row>
    <row r="368" spans="1:8" s="5" customFormat="1" ht="15.75">
      <c r="A368" s="122" t="s">
        <v>1008</v>
      </c>
      <c r="B368" s="39"/>
      <c r="C368" s="39"/>
      <c r="D368" s="39"/>
      <c r="E368" s="39"/>
      <c r="F368" s="39"/>
      <c r="G368" s="39"/>
      <c r="H368" s="39"/>
    </row>
    <row r="369" spans="1:8" s="5" customFormat="1" ht="15.75">
      <c r="A369" s="122" t="s">
        <v>1009</v>
      </c>
      <c r="B369" s="39"/>
      <c r="C369" s="39"/>
      <c r="D369" s="39"/>
      <c r="E369" s="39"/>
      <c r="F369" s="39"/>
      <c r="G369" s="39"/>
      <c r="H369" s="39"/>
    </row>
    <row r="370" spans="1:8" s="5" customFormat="1" ht="15.75">
      <c r="A370" s="58" t="s">
        <v>270</v>
      </c>
      <c r="B370" s="58">
        <f>SUM(B355:B369)</f>
        <v>3415</v>
      </c>
      <c r="C370" s="58">
        <f>SUM(C355:C369)</f>
        <v>3350</v>
      </c>
      <c r="D370" s="58">
        <f>SUM(D355:D369)</f>
        <v>2883</v>
      </c>
      <c r="E370" s="58">
        <f>SUM(E355:E369)</f>
        <v>1469</v>
      </c>
      <c r="F370" s="58">
        <v>1467</v>
      </c>
      <c r="G370" s="58">
        <v>1467</v>
      </c>
      <c r="H370" s="58">
        <v>10700</v>
      </c>
    </row>
    <row r="371" spans="1:8" s="5" customFormat="1" ht="15.75">
      <c r="A371" s="58" t="s">
        <v>271</v>
      </c>
      <c r="B371" s="340">
        <f>B370+C370</f>
        <v>6765</v>
      </c>
      <c r="C371" s="340"/>
      <c r="D371" s="340">
        <f>D370+E370</f>
        <v>4352</v>
      </c>
      <c r="E371" s="340"/>
      <c r="F371" s="340">
        <f>F370+G370</f>
        <v>2934</v>
      </c>
      <c r="G371" s="340"/>
      <c r="H371" s="58"/>
    </row>
    <row r="372" spans="1:8" s="5" customFormat="1" ht="15.75">
      <c r="A372" s="341"/>
      <c r="B372" s="341"/>
      <c r="C372" s="341"/>
      <c r="D372" s="341"/>
      <c r="E372" s="341"/>
      <c r="F372" s="341"/>
      <c r="G372" s="341"/>
      <c r="H372" s="341"/>
    </row>
    <row r="373" spans="1:8" s="5" customFormat="1" ht="15.75">
      <c r="A373" s="339" t="s">
        <v>340</v>
      </c>
      <c r="B373" s="339"/>
      <c r="C373" s="339"/>
      <c r="D373" s="339"/>
      <c r="E373" s="339"/>
      <c r="F373" s="339"/>
      <c r="G373" s="339"/>
      <c r="H373" s="339"/>
    </row>
    <row r="374" spans="1:8" s="5" customFormat="1" ht="15.75">
      <c r="A374" s="122" t="s">
        <v>728</v>
      </c>
      <c r="B374" s="68">
        <v>2671</v>
      </c>
      <c r="C374" s="128"/>
      <c r="D374" s="128">
        <v>5557</v>
      </c>
      <c r="E374" s="128"/>
      <c r="F374" s="39"/>
      <c r="G374" s="39"/>
      <c r="H374" s="39"/>
    </row>
    <row r="375" spans="1:8" s="5" customFormat="1" ht="31.5">
      <c r="A375" s="122" t="s">
        <v>729</v>
      </c>
      <c r="B375" s="61">
        <v>660</v>
      </c>
      <c r="C375" s="100"/>
      <c r="D375" s="100">
        <v>1740</v>
      </c>
      <c r="E375" s="100"/>
      <c r="F375" s="39"/>
      <c r="G375" s="39"/>
      <c r="H375" s="39"/>
    </row>
    <row r="376" spans="1:8" s="5" customFormat="1" ht="15.75">
      <c r="A376" s="122" t="s">
        <v>730</v>
      </c>
      <c r="B376" s="68">
        <v>3369</v>
      </c>
      <c r="C376" s="124"/>
      <c r="D376" s="68">
        <v>12100</v>
      </c>
      <c r="E376" s="124"/>
      <c r="F376" s="124"/>
      <c r="G376" s="124"/>
      <c r="H376" s="124"/>
    </row>
    <row r="377" spans="1:8" s="5" customFormat="1" ht="15.75">
      <c r="A377" s="58" t="s">
        <v>270</v>
      </c>
      <c r="B377" s="58">
        <f aca="true" t="shared" si="6" ref="B377:H377">SUM(B374:B376)</f>
        <v>6700</v>
      </c>
      <c r="C377" s="58">
        <f t="shared" si="6"/>
        <v>0</v>
      </c>
      <c r="D377" s="58">
        <f t="shared" si="6"/>
        <v>19397</v>
      </c>
      <c r="E377" s="58">
        <f t="shared" si="6"/>
        <v>0</v>
      </c>
      <c r="F377" s="58">
        <f t="shared" si="6"/>
        <v>0</v>
      </c>
      <c r="G377" s="58">
        <f t="shared" si="6"/>
        <v>0</v>
      </c>
      <c r="H377" s="58">
        <f t="shared" si="6"/>
        <v>0</v>
      </c>
    </row>
    <row r="378" spans="1:8" s="5" customFormat="1" ht="15.75">
      <c r="A378" s="58" t="s">
        <v>271</v>
      </c>
      <c r="B378" s="340">
        <f>B377+C377</f>
        <v>6700</v>
      </c>
      <c r="C378" s="340"/>
      <c r="D378" s="340">
        <f>D377+E377</f>
        <v>19397</v>
      </c>
      <c r="E378" s="340"/>
      <c r="F378" s="340">
        <f>F377+G377</f>
        <v>0</v>
      </c>
      <c r="G378" s="340"/>
      <c r="H378" s="58"/>
    </row>
    <row r="379" spans="1:8" s="5" customFormat="1" ht="15.75">
      <c r="A379" s="341"/>
      <c r="B379" s="341"/>
      <c r="C379" s="341"/>
      <c r="D379" s="341"/>
      <c r="E379" s="341"/>
      <c r="F379" s="341"/>
      <c r="G379" s="341"/>
      <c r="H379" s="341"/>
    </row>
    <row r="380" spans="1:8" s="5" customFormat="1" ht="15.75">
      <c r="A380" s="59" t="s">
        <v>344</v>
      </c>
      <c r="B380" s="124">
        <f aca="true" t="shared" si="7" ref="B380:H380">B377+B370+B351+B338+B333+B318+B313+B294+B281+B277+B273+B267+B258+B252+B240+B234+B228+B223+B218+B203+B189+B183+B176+B170+B164+B152+B135+B131+B126+B121+B97+B77+B64+B58+B45+B32+B11</f>
        <v>60113</v>
      </c>
      <c r="C380" s="124">
        <f t="shared" si="7"/>
        <v>49613</v>
      </c>
      <c r="D380" s="124">
        <f t="shared" si="7"/>
        <v>65266</v>
      </c>
      <c r="E380" s="124">
        <f t="shared" si="7"/>
        <v>47161</v>
      </c>
      <c r="F380" s="124">
        <f t="shared" si="7"/>
        <v>26096</v>
      </c>
      <c r="G380" s="124">
        <f t="shared" si="7"/>
        <v>26105</v>
      </c>
      <c r="H380" s="124">
        <f t="shared" si="7"/>
        <v>324155</v>
      </c>
    </row>
    <row r="381" spans="1:8" s="5" customFormat="1" ht="15.75">
      <c r="A381" s="58" t="s">
        <v>271</v>
      </c>
      <c r="B381" s="340">
        <f>B380+C380</f>
        <v>109726</v>
      </c>
      <c r="C381" s="340"/>
      <c r="D381" s="340">
        <f>D380+E380</f>
        <v>112427</v>
      </c>
      <c r="E381" s="340"/>
      <c r="F381" s="340">
        <f>F380+G380</f>
        <v>52201</v>
      </c>
      <c r="G381" s="340"/>
      <c r="H381" s="58"/>
    </row>
  </sheetData>
  <sheetProtection/>
  <mergeCells count="198">
    <mergeCell ref="A166:H166"/>
    <mergeCell ref="A167:H167"/>
    <mergeCell ref="D153:E153"/>
    <mergeCell ref="F153:G153"/>
    <mergeCell ref="B165:C165"/>
    <mergeCell ref="B381:C381"/>
    <mergeCell ref="D381:E381"/>
    <mergeCell ref="F381:G381"/>
    <mergeCell ref="B378:C378"/>
    <mergeCell ref="D378:E378"/>
    <mergeCell ref="F378:G378"/>
    <mergeCell ref="A379:H379"/>
    <mergeCell ref="A373:H373"/>
    <mergeCell ref="A354:H354"/>
    <mergeCell ref="B371:C371"/>
    <mergeCell ref="D371:E371"/>
    <mergeCell ref="F371:G371"/>
    <mergeCell ref="A372:H372"/>
    <mergeCell ref="A353:H353"/>
    <mergeCell ref="A335:H335"/>
    <mergeCell ref="A341:H341"/>
    <mergeCell ref="B352:C352"/>
    <mergeCell ref="D352:E352"/>
    <mergeCell ref="F352:G352"/>
    <mergeCell ref="A336:H336"/>
    <mergeCell ref="B339:C339"/>
    <mergeCell ref="D339:E339"/>
    <mergeCell ref="F339:G339"/>
    <mergeCell ref="A315:H315"/>
    <mergeCell ref="A321:H321"/>
    <mergeCell ref="B334:C334"/>
    <mergeCell ref="D334:E334"/>
    <mergeCell ref="F334:G334"/>
    <mergeCell ref="A316:H316"/>
    <mergeCell ref="B319:C319"/>
    <mergeCell ref="D319:E319"/>
    <mergeCell ref="F319:G319"/>
    <mergeCell ref="D282:E282"/>
    <mergeCell ref="F282:G282"/>
    <mergeCell ref="A297:H297"/>
    <mergeCell ref="B314:C314"/>
    <mergeCell ref="D314:E314"/>
    <mergeCell ref="F314:G314"/>
    <mergeCell ref="B295:C295"/>
    <mergeCell ref="D295:E295"/>
    <mergeCell ref="F295:G295"/>
    <mergeCell ref="A296:H296"/>
    <mergeCell ref="A283:H283"/>
    <mergeCell ref="A284:H284"/>
    <mergeCell ref="A275:H275"/>
    <mergeCell ref="A276:H276"/>
    <mergeCell ref="B278:C278"/>
    <mergeCell ref="D278:E278"/>
    <mergeCell ref="F278:G278"/>
    <mergeCell ref="A279:H279"/>
    <mergeCell ref="A280:H280"/>
    <mergeCell ref="B282:C282"/>
    <mergeCell ref="D259:E259"/>
    <mergeCell ref="F259:G259"/>
    <mergeCell ref="A270:H270"/>
    <mergeCell ref="B274:C274"/>
    <mergeCell ref="D274:E274"/>
    <mergeCell ref="F274:G274"/>
    <mergeCell ref="B268:C268"/>
    <mergeCell ref="D268:E268"/>
    <mergeCell ref="F268:G268"/>
    <mergeCell ref="A269:H269"/>
    <mergeCell ref="A260:H260"/>
    <mergeCell ref="A261:H261"/>
    <mergeCell ref="A242:H242"/>
    <mergeCell ref="A243:H243"/>
    <mergeCell ref="B253:C253"/>
    <mergeCell ref="D253:E253"/>
    <mergeCell ref="F253:G253"/>
    <mergeCell ref="A254:H254"/>
    <mergeCell ref="A255:H255"/>
    <mergeCell ref="B259:C259"/>
    <mergeCell ref="D229:E229"/>
    <mergeCell ref="F229:G229"/>
    <mergeCell ref="A237:H237"/>
    <mergeCell ref="B241:C241"/>
    <mergeCell ref="D241:E241"/>
    <mergeCell ref="F241:G241"/>
    <mergeCell ref="B235:C235"/>
    <mergeCell ref="D235:E235"/>
    <mergeCell ref="F235:G235"/>
    <mergeCell ref="A236:H236"/>
    <mergeCell ref="A230:H230"/>
    <mergeCell ref="A231:H231"/>
    <mergeCell ref="A220:H220"/>
    <mergeCell ref="A221:H221"/>
    <mergeCell ref="B224:C224"/>
    <mergeCell ref="D224:E224"/>
    <mergeCell ref="F224:G224"/>
    <mergeCell ref="A225:H225"/>
    <mergeCell ref="A226:H226"/>
    <mergeCell ref="B229:C229"/>
    <mergeCell ref="D190:E190"/>
    <mergeCell ref="F190:G190"/>
    <mergeCell ref="A206:H206"/>
    <mergeCell ref="B219:C219"/>
    <mergeCell ref="D219:E219"/>
    <mergeCell ref="F219:G219"/>
    <mergeCell ref="B204:C204"/>
    <mergeCell ref="D204:E204"/>
    <mergeCell ref="F204:G204"/>
    <mergeCell ref="A205:H205"/>
    <mergeCell ref="A191:H191"/>
    <mergeCell ref="A192:H192"/>
    <mergeCell ref="A178:H178"/>
    <mergeCell ref="A179:H179"/>
    <mergeCell ref="B184:C184"/>
    <mergeCell ref="D184:E184"/>
    <mergeCell ref="F184:G184"/>
    <mergeCell ref="A185:H185"/>
    <mergeCell ref="A186:H186"/>
    <mergeCell ref="B190:C190"/>
    <mergeCell ref="A172:H172"/>
    <mergeCell ref="A154:H154"/>
    <mergeCell ref="A155:H155"/>
    <mergeCell ref="A173:H173"/>
    <mergeCell ref="B177:C177"/>
    <mergeCell ref="D177:E177"/>
    <mergeCell ref="F177:G177"/>
    <mergeCell ref="B171:C171"/>
    <mergeCell ref="D171:E171"/>
    <mergeCell ref="F171:G171"/>
    <mergeCell ref="A133:H133"/>
    <mergeCell ref="A134:H134"/>
    <mergeCell ref="B136:C136"/>
    <mergeCell ref="D136:E136"/>
    <mergeCell ref="F136:G136"/>
    <mergeCell ref="D165:E165"/>
    <mergeCell ref="F165:G165"/>
    <mergeCell ref="H139:H141"/>
    <mergeCell ref="H142:H151"/>
    <mergeCell ref="H159:H161"/>
    <mergeCell ref="A128:H128"/>
    <mergeCell ref="A123:H123"/>
    <mergeCell ref="A124:H124"/>
    <mergeCell ref="A137:H137"/>
    <mergeCell ref="A138:H138"/>
    <mergeCell ref="B153:C153"/>
    <mergeCell ref="A129:H129"/>
    <mergeCell ref="B132:C132"/>
    <mergeCell ref="D132:E132"/>
    <mergeCell ref="F132:G132"/>
    <mergeCell ref="A79:H79"/>
    <mergeCell ref="A80:H80"/>
    <mergeCell ref="B98:C98"/>
    <mergeCell ref="D98:E98"/>
    <mergeCell ref="F98:G98"/>
    <mergeCell ref="D127:E127"/>
    <mergeCell ref="F127:G127"/>
    <mergeCell ref="D122:E122"/>
    <mergeCell ref="F122:G122"/>
    <mergeCell ref="B127:C127"/>
    <mergeCell ref="A66:H66"/>
    <mergeCell ref="A60:H60"/>
    <mergeCell ref="A61:H61"/>
    <mergeCell ref="A99:H99"/>
    <mergeCell ref="A100:H100"/>
    <mergeCell ref="B122:C122"/>
    <mergeCell ref="A67:H67"/>
    <mergeCell ref="B78:C78"/>
    <mergeCell ref="D78:E78"/>
    <mergeCell ref="F78:G78"/>
    <mergeCell ref="A35:H35"/>
    <mergeCell ref="B46:C46"/>
    <mergeCell ref="D46:E46"/>
    <mergeCell ref="F46:G46"/>
    <mergeCell ref="D65:E65"/>
    <mergeCell ref="F65:G65"/>
    <mergeCell ref="D59:E59"/>
    <mergeCell ref="F59:G59"/>
    <mergeCell ref="B65:C65"/>
    <mergeCell ref="F12:G12"/>
    <mergeCell ref="A13:H13"/>
    <mergeCell ref="A14:H14"/>
    <mergeCell ref="B33:C33"/>
    <mergeCell ref="D33:E33"/>
    <mergeCell ref="A34:H34"/>
    <mergeCell ref="A1:H1"/>
    <mergeCell ref="A2:A3"/>
    <mergeCell ref="B2:C2"/>
    <mergeCell ref="D2:E2"/>
    <mergeCell ref="F2:G2"/>
    <mergeCell ref="H2:H3"/>
    <mergeCell ref="H101:H108"/>
    <mergeCell ref="H324:H327"/>
    <mergeCell ref="H328:H332"/>
    <mergeCell ref="F33:G33"/>
    <mergeCell ref="A4:H4"/>
    <mergeCell ref="A47:H47"/>
    <mergeCell ref="A48:H48"/>
    <mergeCell ref="B59:C59"/>
    <mergeCell ref="B12:C12"/>
    <mergeCell ref="D12:E12"/>
  </mergeCells>
  <printOptions/>
  <pageMargins left="1.1023622047244095" right="0.5118110236220472" top="0.984251968503937" bottom="0.984251968503937" header="0.5118110236220472" footer="0.5118110236220472"/>
  <pageSetup fitToHeight="0" fitToWidth="1" horizontalDpi="600" verticalDpi="600" orientation="portrait" scale="75" r:id="rId1"/>
  <headerFooter alignWithMargins="0">
    <oddFooter>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7"/>
  <sheetViews>
    <sheetView zoomScalePageLayoutView="0" workbookViewId="0" topLeftCell="A1">
      <selection activeCell="N135" sqref="N135"/>
    </sheetView>
  </sheetViews>
  <sheetFormatPr defaultColWidth="9.140625" defaultRowHeight="12.75"/>
  <cols>
    <col min="1" max="1" width="30.28125" style="27" customWidth="1"/>
    <col min="2" max="3" width="13.421875" style="27" customWidth="1"/>
    <col min="4" max="4" width="12.140625" style="27" customWidth="1"/>
    <col min="5" max="5" width="12.7109375" style="27" customWidth="1"/>
    <col min="6" max="6" width="11.7109375" style="27" customWidth="1"/>
    <col min="7" max="7" width="12.421875" style="27" customWidth="1"/>
    <col min="8" max="8" width="13.28125" style="27" customWidth="1"/>
  </cols>
  <sheetData>
    <row r="1" spans="1:8" ht="30" customHeight="1">
      <c r="A1" s="369" t="s">
        <v>594</v>
      </c>
      <c r="B1" s="370"/>
      <c r="C1" s="370"/>
      <c r="D1" s="370"/>
      <c r="E1" s="370"/>
      <c r="F1" s="370"/>
      <c r="G1" s="370"/>
      <c r="H1" s="370"/>
    </row>
    <row r="2" spans="1:8" ht="15.75" customHeight="1">
      <c r="A2" s="337"/>
      <c r="B2" s="337" t="s">
        <v>954</v>
      </c>
      <c r="C2" s="337"/>
      <c r="D2" s="337" t="s">
        <v>955</v>
      </c>
      <c r="E2" s="337"/>
      <c r="F2" s="337" t="s">
        <v>525</v>
      </c>
      <c r="G2" s="337"/>
      <c r="H2" s="338" t="s">
        <v>956</v>
      </c>
    </row>
    <row r="3" spans="1:8" ht="31.5" customHeight="1">
      <c r="A3" s="337"/>
      <c r="B3" s="45" t="s">
        <v>266</v>
      </c>
      <c r="C3" s="45" t="s">
        <v>267</v>
      </c>
      <c r="D3" s="45" t="s">
        <v>266</v>
      </c>
      <c r="E3" s="45" t="s">
        <v>267</v>
      </c>
      <c r="F3" s="45" t="s">
        <v>266</v>
      </c>
      <c r="G3" s="45" t="s">
        <v>267</v>
      </c>
      <c r="H3" s="337"/>
    </row>
    <row r="4" spans="1:8" s="5" customFormat="1" ht="18.75">
      <c r="A4" s="371" t="s">
        <v>345</v>
      </c>
      <c r="B4" s="371"/>
      <c r="C4" s="371"/>
      <c r="D4" s="371"/>
      <c r="E4" s="371"/>
      <c r="F4" s="371"/>
      <c r="G4" s="371"/>
      <c r="H4" s="371"/>
    </row>
    <row r="5" spans="1:8" s="5" customFormat="1" ht="15.75">
      <c r="A5" s="122" t="s">
        <v>807</v>
      </c>
      <c r="B5" s="68"/>
      <c r="C5" s="128">
        <v>210</v>
      </c>
      <c r="D5" s="128"/>
      <c r="E5" s="128">
        <v>130</v>
      </c>
      <c r="F5" s="125"/>
      <c r="G5" s="125"/>
      <c r="H5" s="125"/>
    </row>
    <row r="6" spans="1:8" s="5" customFormat="1" ht="15.75">
      <c r="A6" s="122" t="s">
        <v>808</v>
      </c>
      <c r="B6" s="61"/>
      <c r="C6" s="100">
        <v>225</v>
      </c>
      <c r="D6" s="100"/>
      <c r="E6" s="100">
        <v>140</v>
      </c>
      <c r="F6" s="97"/>
      <c r="G6" s="97"/>
      <c r="H6" s="97"/>
    </row>
    <row r="7" spans="1:8" s="5" customFormat="1" ht="17.25" customHeight="1">
      <c r="A7" s="122" t="s">
        <v>809</v>
      </c>
      <c r="B7" s="61"/>
      <c r="C7" s="100">
        <v>250</v>
      </c>
      <c r="D7" s="100"/>
      <c r="E7" s="100">
        <v>240</v>
      </c>
      <c r="F7" s="97"/>
      <c r="G7" s="97"/>
      <c r="H7" s="97"/>
    </row>
    <row r="8" spans="1:8" s="5" customFormat="1" ht="15.75">
      <c r="A8" s="122" t="s">
        <v>1411</v>
      </c>
      <c r="B8" s="61">
        <v>145</v>
      </c>
      <c r="C8" s="100">
        <v>430</v>
      </c>
      <c r="D8" s="100">
        <v>800</v>
      </c>
      <c r="E8" s="100">
        <v>189</v>
      </c>
      <c r="F8" s="97"/>
      <c r="G8" s="97"/>
      <c r="H8" s="97"/>
    </row>
    <row r="9" spans="1:8" s="5" customFormat="1" ht="15.75">
      <c r="A9" s="122" t="s">
        <v>1412</v>
      </c>
      <c r="B9" s="61"/>
      <c r="C9" s="100">
        <v>100</v>
      </c>
      <c r="D9" s="100"/>
      <c r="E9" s="100"/>
      <c r="F9" s="97"/>
      <c r="G9" s="97"/>
      <c r="H9" s="97"/>
    </row>
    <row r="10" spans="1:8" s="5" customFormat="1" ht="15.75">
      <c r="A10" s="122" t="s">
        <v>810</v>
      </c>
      <c r="B10" s="61">
        <v>300</v>
      </c>
      <c r="C10" s="100"/>
      <c r="D10" s="100">
        <v>400</v>
      </c>
      <c r="E10" s="100"/>
      <c r="F10" s="97"/>
      <c r="G10" s="97"/>
      <c r="H10" s="97"/>
    </row>
    <row r="11" spans="1:8" s="5" customFormat="1" ht="15.75">
      <c r="A11" s="122" t="s">
        <v>811</v>
      </c>
      <c r="B11" s="61">
        <v>544</v>
      </c>
      <c r="C11" s="100"/>
      <c r="D11" s="100">
        <v>100</v>
      </c>
      <c r="E11" s="100"/>
      <c r="F11" s="97"/>
      <c r="G11" s="97"/>
      <c r="H11" s="97"/>
    </row>
    <row r="12" spans="1:8" s="5" customFormat="1" ht="15.75">
      <c r="A12" s="122" t="s">
        <v>812</v>
      </c>
      <c r="B12" s="61">
        <v>1473</v>
      </c>
      <c r="C12" s="100">
        <v>1096</v>
      </c>
      <c r="D12" s="100">
        <v>325</v>
      </c>
      <c r="E12" s="100">
        <v>900</v>
      </c>
      <c r="F12" s="97"/>
      <c r="G12" s="97"/>
      <c r="H12" s="97"/>
    </row>
    <row r="13" spans="1:8" s="5" customFormat="1" ht="15.75">
      <c r="A13" s="58" t="s">
        <v>270</v>
      </c>
      <c r="B13" s="58">
        <f>SUM(B5:B12)</f>
        <v>2462</v>
      </c>
      <c r="C13" s="58">
        <f>SUM(C5:C12)</f>
        <v>2311</v>
      </c>
      <c r="D13" s="58">
        <f>SUM(D5:D12)</f>
        <v>1625</v>
      </c>
      <c r="E13" s="58">
        <f>SUM(E5:E12)</f>
        <v>1599</v>
      </c>
      <c r="F13" s="59">
        <v>1300</v>
      </c>
      <c r="G13" s="126">
        <v>1300</v>
      </c>
      <c r="H13" s="126">
        <v>10400</v>
      </c>
    </row>
    <row r="14" spans="1:8" s="5" customFormat="1" ht="15.75">
      <c r="A14" s="58" t="s">
        <v>271</v>
      </c>
      <c r="B14" s="340">
        <f>B13+C13</f>
        <v>4773</v>
      </c>
      <c r="C14" s="340"/>
      <c r="D14" s="340">
        <f>D13+E13</f>
        <v>3224</v>
      </c>
      <c r="E14" s="340"/>
      <c r="F14" s="340">
        <f>F13+G13</f>
        <v>2600</v>
      </c>
      <c r="G14" s="340"/>
      <c r="H14" s="58"/>
    </row>
    <row r="15" spans="1:8" s="5" customFormat="1" ht="12.75">
      <c r="A15" s="372"/>
      <c r="B15" s="372"/>
      <c r="C15" s="372"/>
      <c r="D15" s="372"/>
      <c r="E15" s="372"/>
      <c r="F15" s="372"/>
      <c r="G15" s="372"/>
      <c r="H15" s="372"/>
    </row>
    <row r="16" spans="1:8" s="5" customFormat="1" ht="18.75">
      <c r="A16" s="371" t="s">
        <v>346</v>
      </c>
      <c r="B16" s="371"/>
      <c r="C16" s="371"/>
      <c r="D16" s="371"/>
      <c r="E16" s="371"/>
      <c r="F16" s="371"/>
      <c r="G16" s="371"/>
      <c r="H16" s="371"/>
    </row>
    <row r="17" spans="1:8" s="5" customFormat="1" ht="15.75">
      <c r="A17" s="122" t="s">
        <v>813</v>
      </c>
      <c r="B17" s="39"/>
      <c r="C17" s="39"/>
      <c r="D17" s="39"/>
      <c r="E17" s="39"/>
      <c r="F17" s="39"/>
      <c r="G17" s="39"/>
      <c r="H17" s="39"/>
    </row>
    <row r="18" spans="1:8" s="5" customFormat="1" ht="15.75">
      <c r="A18" s="58" t="s">
        <v>270</v>
      </c>
      <c r="B18" s="58">
        <f>SUM(B17:B17)</f>
        <v>0</v>
      </c>
      <c r="C18" s="58">
        <f>SUM(C17:C17)</f>
        <v>0</v>
      </c>
      <c r="D18" s="58">
        <f>SUM(D17:D17)</f>
        <v>0</v>
      </c>
      <c r="E18" s="58">
        <f>SUM(E17:E17)</f>
        <v>0</v>
      </c>
      <c r="F18" s="59">
        <v>330</v>
      </c>
      <c r="G18" s="126">
        <v>330</v>
      </c>
      <c r="H18" s="126">
        <v>2310</v>
      </c>
    </row>
    <row r="19" spans="1:8" s="5" customFormat="1" ht="15.75">
      <c r="A19" s="58" t="s">
        <v>271</v>
      </c>
      <c r="B19" s="340">
        <f>B18+C18</f>
        <v>0</v>
      </c>
      <c r="C19" s="340"/>
      <c r="D19" s="340">
        <f>D18+E18</f>
        <v>0</v>
      </c>
      <c r="E19" s="340"/>
      <c r="F19" s="340">
        <f>F18+G18</f>
        <v>660</v>
      </c>
      <c r="G19" s="340"/>
      <c r="H19" s="58"/>
    </row>
    <row r="20" spans="1:8" s="5" customFormat="1" ht="12.75">
      <c r="A20" s="372"/>
      <c r="B20" s="372"/>
      <c r="C20" s="372"/>
      <c r="D20" s="372"/>
      <c r="E20" s="372"/>
      <c r="F20" s="372"/>
      <c r="G20" s="372"/>
      <c r="H20" s="372"/>
    </row>
    <row r="21" spans="1:8" s="5" customFormat="1" ht="18.75">
      <c r="A21" s="371" t="s">
        <v>646</v>
      </c>
      <c r="B21" s="371"/>
      <c r="C21" s="371"/>
      <c r="D21" s="371"/>
      <c r="E21" s="371"/>
      <c r="F21" s="371"/>
      <c r="G21" s="371"/>
      <c r="H21" s="371"/>
    </row>
    <row r="22" spans="1:8" s="5" customFormat="1" ht="20.25" customHeight="1">
      <c r="A22" s="123" t="s">
        <v>764</v>
      </c>
      <c r="B22" s="68">
        <v>237</v>
      </c>
      <c r="C22" s="128"/>
      <c r="D22" s="128"/>
      <c r="E22" s="128"/>
      <c r="F22" s="128">
        <v>175</v>
      </c>
      <c r="G22" s="128">
        <v>175</v>
      </c>
      <c r="H22" s="128"/>
    </row>
    <row r="23" spans="1:8" s="5" customFormat="1" ht="15.75">
      <c r="A23" s="58" t="s">
        <v>270</v>
      </c>
      <c r="B23" s="58">
        <f>SUM(B22:B22)</f>
        <v>237</v>
      </c>
      <c r="C23" s="58">
        <f>SUM(C22:C22)</f>
        <v>0</v>
      </c>
      <c r="D23" s="58">
        <f>SUM(D22:D22)</f>
        <v>0</v>
      </c>
      <c r="E23" s="58">
        <f>SUM(E22:E22)</f>
        <v>0</v>
      </c>
      <c r="F23" s="59">
        <f>F22</f>
        <v>175</v>
      </c>
      <c r="G23" s="59">
        <f>G22</f>
        <v>175</v>
      </c>
      <c r="H23" s="126">
        <v>1050</v>
      </c>
    </row>
    <row r="24" spans="1:8" s="5" customFormat="1" ht="15.75">
      <c r="A24" s="58" t="s">
        <v>271</v>
      </c>
      <c r="B24" s="340">
        <f>B23+C23</f>
        <v>237</v>
      </c>
      <c r="C24" s="340"/>
      <c r="D24" s="340">
        <f>D23+E23</f>
        <v>0</v>
      </c>
      <c r="E24" s="340"/>
      <c r="F24" s="340">
        <f>F23+G23</f>
        <v>350</v>
      </c>
      <c r="G24" s="340"/>
      <c r="H24" s="58"/>
    </row>
    <row r="25" spans="1:8" s="5" customFormat="1" ht="12.75">
      <c r="A25" s="372"/>
      <c r="B25" s="372"/>
      <c r="C25" s="372"/>
      <c r="D25" s="372"/>
      <c r="E25" s="372"/>
      <c r="F25" s="372"/>
      <c r="G25" s="372"/>
      <c r="H25" s="372"/>
    </row>
    <row r="26" spans="1:8" s="5" customFormat="1" ht="18.75">
      <c r="A26" s="371" t="s">
        <v>347</v>
      </c>
      <c r="B26" s="371"/>
      <c r="C26" s="371"/>
      <c r="D26" s="371"/>
      <c r="E26" s="371"/>
      <c r="F26" s="371"/>
      <c r="G26" s="371"/>
      <c r="H26" s="371"/>
    </row>
    <row r="27" spans="1:8" s="5" customFormat="1" ht="15.75">
      <c r="A27" s="123" t="s">
        <v>348</v>
      </c>
      <c r="B27" s="68"/>
      <c r="C27" s="128">
        <v>490</v>
      </c>
      <c r="D27" s="128"/>
      <c r="E27" s="128">
        <v>490</v>
      </c>
      <c r="F27" s="128"/>
      <c r="G27" s="128"/>
      <c r="H27" s="128"/>
    </row>
    <row r="28" spans="1:8" s="5" customFormat="1" ht="14.25" customHeight="1">
      <c r="A28" s="130" t="s">
        <v>349</v>
      </c>
      <c r="B28" s="61"/>
      <c r="C28" s="100">
        <v>490</v>
      </c>
      <c r="D28" s="100"/>
      <c r="E28" s="100">
        <v>490</v>
      </c>
      <c r="F28" s="100"/>
      <c r="G28" s="100"/>
      <c r="H28" s="100"/>
    </row>
    <row r="29" spans="1:8" s="5" customFormat="1" ht="15.75">
      <c r="A29" s="58" t="s">
        <v>270</v>
      </c>
      <c r="B29" s="58">
        <f>SUM(B27:B28)</f>
        <v>0</v>
      </c>
      <c r="C29" s="58">
        <f>SUM(C27:C28)</f>
        <v>980</v>
      </c>
      <c r="D29" s="58">
        <f>SUM(D27:D28)</f>
        <v>0</v>
      </c>
      <c r="E29" s="58">
        <f>SUM(E27:E28)</f>
        <v>980</v>
      </c>
      <c r="F29" s="59">
        <v>150</v>
      </c>
      <c r="G29" s="126">
        <v>150</v>
      </c>
      <c r="H29" s="126">
        <v>2000</v>
      </c>
    </row>
    <row r="30" spans="1:8" s="5" customFormat="1" ht="15.75">
      <c r="A30" s="58" t="s">
        <v>271</v>
      </c>
      <c r="B30" s="340">
        <f>B29+C29</f>
        <v>980</v>
      </c>
      <c r="C30" s="340"/>
      <c r="D30" s="340">
        <f>D29+E29</f>
        <v>980</v>
      </c>
      <c r="E30" s="340"/>
      <c r="F30" s="340">
        <f>F29+G29</f>
        <v>300</v>
      </c>
      <c r="G30" s="340"/>
      <c r="H30" s="58"/>
    </row>
    <row r="31" spans="1:8" s="5" customFormat="1" ht="12.75">
      <c r="A31" s="372"/>
      <c r="B31" s="372"/>
      <c r="C31" s="372"/>
      <c r="D31" s="372"/>
      <c r="E31" s="372"/>
      <c r="F31" s="372"/>
      <c r="G31" s="372"/>
      <c r="H31" s="372"/>
    </row>
    <row r="32" spans="1:8" s="5" customFormat="1" ht="18.75">
      <c r="A32" s="371" t="s">
        <v>350</v>
      </c>
      <c r="B32" s="371"/>
      <c r="C32" s="371"/>
      <c r="D32" s="371"/>
      <c r="E32" s="371"/>
      <c r="F32" s="371"/>
      <c r="G32" s="371"/>
      <c r="H32" s="371"/>
    </row>
    <row r="33" spans="1:8" s="5" customFormat="1" ht="15.75">
      <c r="A33" s="39" t="s">
        <v>351</v>
      </c>
      <c r="B33" s="68">
        <v>129</v>
      </c>
      <c r="C33" s="128"/>
      <c r="D33" s="128">
        <v>291</v>
      </c>
      <c r="E33" s="128"/>
      <c r="F33" s="128"/>
      <c r="G33" s="125"/>
      <c r="H33" s="125"/>
    </row>
    <row r="34" spans="1:8" s="5" customFormat="1" ht="15.75">
      <c r="A34" s="58" t="s">
        <v>270</v>
      </c>
      <c r="B34" s="58">
        <f>SUM(B33:B33)</f>
        <v>129</v>
      </c>
      <c r="C34" s="58">
        <f>SUM(C33:C33)</f>
        <v>0</v>
      </c>
      <c r="D34" s="58">
        <f>SUM(D33:D33)</f>
        <v>291</v>
      </c>
      <c r="E34" s="58">
        <f>SUM(E33:E33)</f>
        <v>0</v>
      </c>
      <c r="F34" s="59">
        <v>300</v>
      </c>
      <c r="G34" s="126">
        <v>300</v>
      </c>
      <c r="H34" s="126">
        <v>2100</v>
      </c>
    </row>
    <row r="35" spans="1:8" s="5" customFormat="1" ht="15.75">
      <c r="A35" s="58" t="s">
        <v>271</v>
      </c>
      <c r="B35" s="340">
        <f>B34+C34</f>
        <v>129</v>
      </c>
      <c r="C35" s="340"/>
      <c r="D35" s="340">
        <f>D34+E34</f>
        <v>291</v>
      </c>
      <c r="E35" s="340"/>
      <c r="F35" s="340">
        <f>F34+G34</f>
        <v>600</v>
      </c>
      <c r="G35" s="340"/>
      <c r="H35" s="58"/>
    </row>
    <row r="36" spans="1:8" s="5" customFormat="1" ht="15.75">
      <c r="A36" s="58"/>
      <c r="B36" s="132"/>
      <c r="C36" s="132"/>
      <c r="D36" s="132"/>
      <c r="E36" s="132"/>
      <c r="F36" s="132"/>
      <c r="G36" s="132"/>
      <c r="H36" s="58"/>
    </row>
    <row r="37" spans="1:8" s="5" customFormat="1" ht="18.75">
      <c r="A37" s="371" t="s">
        <v>643</v>
      </c>
      <c r="B37" s="371"/>
      <c r="C37" s="371"/>
      <c r="D37" s="371"/>
      <c r="E37" s="371"/>
      <c r="F37" s="371"/>
      <c r="G37" s="371"/>
      <c r="H37" s="371"/>
    </row>
    <row r="38" spans="1:8" s="5" customFormat="1" ht="15.75">
      <c r="A38" s="46" t="s">
        <v>1069</v>
      </c>
      <c r="B38" s="131"/>
      <c r="C38" s="40">
        <v>98</v>
      </c>
      <c r="D38" s="156"/>
      <c r="E38" s="156"/>
      <c r="F38" s="156"/>
      <c r="G38" s="156"/>
      <c r="H38" s="156"/>
    </row>
    <row r="39" spans="1:8" s="5" customFormat="1" ht="15.75">
      <c r="A39" s="122" t="s">
        <v>1072</v>
      </c>
      <c r="B39" s="68">
        <v>0</v>
      </c>
      <c r="C39" s="128">
        <v>500</v>
      </c>
      <c r="D39" s="128"/>
      <c r="E39" s="128"/>
      <c r="F39" s="128">
        <v>240</v>
      </c>
      <c r="G39" s="128">
        <v>240</v>
      </c>
      <c r="H39" s="128"/>
    </row>
    <row r="40" spans="1:8" s="5" customFormat="1" ht="15.75">
      <c r="A40" s="58" t="s">
        <v>270</v>
      </c>
      <c r="B40" s="58">
        <f>SUM(B38:B39)</f>
        <v>0</v>
      </c>
      <c r="C40" s="58">
        <f>SUM(C38:C39)</f>
        <v>598</v>
      </c>
      <c r="D40" s="58">
        <f>SUM(D39:D39)</f>
        <v>0</v>
      </c>
      <c r="E40" s="58">
        <f>SUM(E39:E39)</f>
        <v>0</v>
      </c>
      <c r="F40" s="59">
        <f>F39</f>
        <v>240</v>
      </c>
      <c r="G40" s="59">
        <f>G39</f>
        <v>240</v>
      </c>
      <c r="H40" s="126">
        <v>960</v>
      </c>
    </row>
    <row r="41" spans="1:8" s="5" customFormat="1" ht="15.75">
      <c r="A41" s="58" t="s">
        <v>271</v>
      </c>
      <c r="B41" s="340">
        <f>B40+C40</f>
        <v>598</v>
      </c>
      <c r="C41" s="340"/>
      <c r="D41" s="340">
        <f>D40+E40</f>
        <v>0</v>
      </c>
      <c r="E41" s="340"/>
      <c r="F41" s="340">
        <f>F40+G40</f>
        <v>480</v>
      </c>
      <c r="G41" s="340"/>
      <c r="H41" s="58"/>
    </row>
    <row r="42" spans="1:8" s="5" customFormat="1" ht="12.75">
      <c r="A42" s="372"/>
      <c r="B42" s="372"/>
      <c r="C42" s="372"/>
      <c r="D42" s="372"/>
      <c r="E42" s="372"/>
      <c r="F42" s="372"/>
      <c r="G42" s="372"/>
      <c r="H42" s="372"/>
    </row>
    <row r="43" spans="1:8" s="5" customFormat="1" ht="18.75">
      <c r="A43" s="371" t="s">
        <v>352</v>
      </c>
      <c r="B43" s="371"/>
      <c r="C43" s="371"/>
      <c r="D43" s="371"/>
      <c r="E43" s="371"/>
      <c r="F43" s="371"/>
      <c r="G43" s="371"/>
      <c r="H43" s="371"/>
    </row>
    <row r="44" spans="1:8" s="5" customFormat="1" ht="15.75">
      <c r="A44" s="46" t="s">
        <v>1073</v>
      </c>
      <c r="B44" s="67">
        <v>490</v>
      </c>
      <c r="C44" s="41">
        <v>500</v>
      </c>
      <c r="D44" s="41">
        <v>600</v>
      </c>
      <c r="E44" s="41">
        <v>400</v>
      </c>
      <c r="F44" s="41">
        <v>325</v>
      </c>
      <c r="G44" s="41">
        <v>325</v>
      </c>
      <c r="H44" s="41">
        <v>2600</v>
      </c>
    </row>
    <row r="45" spans="1:8" s="5" customFormat="1" ht="15.75">
      <c r="A45" s="46" t="s">
        <v>1070</v>
      </c>
      <c r="B45" s="67">
        <v>255</v>
      </c>
      <c r="C45" s="41">
        <v>230</v>
      </c>
      <c r="D45" s="41">
        <v>0</v>
      </c>
      <c r="E45" s="41">
        <v>110</v>
      </c>
      <c r="F45" s="41">
        <v>150</v>
      </c>
      <c r="G45" s="41">
        <v>150</v>
      </c>
      <c r="H45" s="41">
        <v>1200</v>
      </c>
    </row>
    <row r="46" spans="1:8" s="5" customFormat="1" ht="15.75">
      <c r="A46" s="122" t="s">
        <v>1071</v>
      </c>
      <c r="B46" s="68">
        <v>189</v>
      </c>
      <c r="C46" s="128">
        <v>1209</v>
      </c>
      <c r="D46" s="128">
        <v>150</v>
      </c>
      <c r="E46" s="128">
        <v>3627</v>
      </c>
      <c r="F46" s="128">
        <v>450</v>
      </c>
      <c r="G46" s="128">
        <v>450</v>
      </c>
      <c r="H46" s="128">
        <f>F46*9</f>
        <v>4050</v>
      </c>
    </row>
    <row r="47" spans="1:8" s="5" customFormat="1" ht="15.75">
      <c r="A47" s="122" t="s">
        <v>1074</v>
      </c>
      <c r="B47" s="61"/>
      <c r="C47" s="100">
        <v>875</v>
      </c>
      <c r="D47" s="100"/>
      <c r="E47" s="100">
        <v>2380</v>
      </c>
      <c r="F47" s="100">
        <v>400</v>
      </c>
      <c r="G47" s="100">
        <v>400</v>
      </c>
      <c r="H47" s="128">
        <f>F47*9</f>
        <v>3600</v>
      </c>
    </row>
    <row r="48" spans="1:8" s="5" customFormat="1" ht="15.75">
      <c r="A48" s="39" t="s">
        <v>353</v>
      </c>
      <c r="B48" s="61">
        <v>350</v>
      </c>
      <c r="C48" s="100"/>
      <c r="D48" s="100">
        <v>100</v>
      </c>
      <c r="E48" s="100"/>
      <c r="F48" s="100"/>
      <c r="G48" s="100"/>
      <c r="H48" s="128">
        <f>F48*9</f>
        <v>0</v>
      </c>
    </row>
    <row r="49" spans="1:8" s="5" customFormat="1" ht="15.75">
      <c r="A49" s="122" t="s">
        <v>1075</v>
      </c>
      <c r="B49" s="61"/>
      <c r="C49" s="100">
        <v>1049</v>
      </c>
      <c r="D49" s="100">
        <v>2400</v>
      </c>
      <c r="E49" s="100">
        <v>3500</v>
      </c>
      <c r="F49" s="100">
        <v>400</v>
      </c>
      <c r="G49" s="100">
        <v>400</v>
      </c>
      <c r="H49" s="128">
        <f>F49*9</f>
        <v>3600</v>
      </c>
    </row>
    <row r="50" spans="1:8" s="5" customFormat="1" ht="15.75">
      <c r="A50" s="58" t="s">
        <v>270</v>
      </c>
      <c r="B50" s="58">
        <f aca="true" t="shared" si="0" ref="B50:H50">SUM(B44:B49)</f>
        <v>1284</v>
      </c>
      <c r="C50" s="58">
        <f t="shared" si="0"/>
        <v>3863</v>
      </c>
      <c r="D50" s="58">
        <f t="shared" si="0"/>
        <v>3250</v>
      </c>
      <c r="E50" s="58">
        <f t="shared" si="0"/>
        <v>10017</v>
      </c>
      <c r="F50" s="58">
        <f t="shared" si="0"/>
        <v>1725</v>
      </c>
      <c r="G50" s="58">
        <f t="shared" si="0"/>
        <v>1725</v>
      </c>
      <c r="H50" s="58">
        <f t="shared" si="0"/>
        <v>15050</v>
      </c>
    </row>
    <row r="51" spans="1:8" s="5" customFormat="1" ht="15.75">
      <c r="A51" s="58" t="s">
        <v>271</v>
      </c>
      <c r="B51" s="340">
        <f>B50+C50</f>
        <v>5147</v>
      </c>
      <c r="C51" s="340"/>
      <c r="D51" s="340">
        <f>D50+E50</f>
        <v>13267</v>
      </c>
      <c r="E51" s="340"/>
      <c r="F51" s="340">
        <f>F50+G50</f>
        <v>3450</v>
      </c>
      <c r="G51" s="340"/>
      <c r="H51" s="58"/>
    </row>
    <row r="52" spans="1:8" s="5" customFormat="1" ht="12.75">
      <c r="A52" s="372"/>
      <c r="B52" s="372"/>
      <c r="C52" s="372"/>
      <c r="D52" s="372"/>
      <c r="E52" s="372"/>
      <c r="F52" s="372"/>
      <c r="G52" s="372"/>
      <c r="H52" s="372"/>
    </row>
    <row r="53" spans="1:8" s="5" customFormat="1" ht="18.75">
      <c r="A53" s="371" t="s">
        <v>354</v>
      </c>
      <c r="B53" s="371"/>
      <c r="C53" s="371"/>
      <c r="D53" s="371"/>
      <c r="E53" s="371"/>
      <c r="F53" s="371"/>
      <c r="G53" s="371"/>
      <c r="H53" s="371"/>
    </row>
    <row r="54" spans="1:8" s="5" customFormat="1" ht="15.75">
      <c r="A54" s="122" t="s">
        <v>1076</v>
      </c>
      <c r="B54" s="68">
        <v>125</v>
      </c>
      <c r="C54" s="128"/>
      <c r="D54" s="128"/>
      <c r="E54" s="128"/>
      <c r="F54" s="128"/>
      <c r="G54" s="128"/>
      <c r="H54" s="128"/>
    </row>
    <row r="55" spans="1:8" s="5" customFormat="1" ht="15.75">
      <c r="A55" s="39" t="s">
        <v>355</v>
      </c>
      <c r="B55" s="61">
        <v>400</v>
      </c>
      <c r="C55" s="100"/>
      <c r="D55" s="100"/>
      <c r="E55" s="100"/>
      <c r="F55" s="100"/>
      <c r="G55" s="100"/>
      <c r="H55" s="100"/>
    </row>
    <row r="56" spans="1:8" s="5" customFormat="1" ht="15.75">
      <c r="A56" s="39" t="s">
        <v>356</v>
      </c>
      <c r="B56" s="61">
        <v>130</v>
      </c>
      <c r="C56" s="100"/>
      <c r="D56" s="100"/>
      <c r="E56" s="100"/>
      <c r="F56" s="100"/>
      <c r="G56" s="100"/>
      <c r="H56" s="100"/>
    </row>
    <row r="57" spans="1:8" s="5" customFormat="1" ht="31.5">
      <c r="A57" s="122" t="s">
        <v>1535</v>
      </c>
      <c r="B57" s="61">
        <v>0</v>
      </c>
      <c r="C57" s="61">
        <v>200</v>
      </c>
      <c r="D57" s="100"/>
      <c r="E57" s="100">
        <v>100</v>
      </c>
      <c r="F57" s="100"/>
      <c r="G57" s="100"/>
      <c r="H57" s="100"/>
    </row>
    <row r="58" spans="1:8" s="5" customFormat="1" ht="15.75">
      <c r="A58" s="39" t="s">
        <v>1534</v>
      </c>
      <c r="B58" s="61">
        <v>120</v>
      </c>
      <c r="C58" s="100"/>
      <c r="D58" s="100">
        <v>1200</v>
      </c>
      <c r="E58" s="100"/>
      <c r="F58" s="100"/>
      <c r="G58" s="100"/>
      <c r="H58" s="100"/>
    </row>
    <row r="59" spans="1:8" s="5" customFormat="1" ht="15.75">
      <c r="A59" s="58" t="s">
        <v>270</v>
      </c>
      <c r="B59" s="58">
        <f>SUM(B54:B58)</f>
        <v>775</v>
      </c>
      <c r="C59" s="58">
        <f>SUM(C54:C58)</f>
        <v>200</v>
      </c>
      <c r="D59" s="58">
        <f>SUM(D54:D58)</f>
        <v>1200</v>
      </c>
      <c r="E59" s="58">
        <f>SUM(E54:E58)</f>
        <v>100</v>
      </c>
      <c r="F59" s="59">
        <v>400</v>
      </c>
      <c r="G59" s="126">
        <v>400</v>
      </c>
      <c r="H59" s="126">
        <v>2000</v>
      </c>
    </row>
    <row r="60" spans="1:8" s="5" customFormat="1" ht="15.75">
      <c r="A60" s="58" t="s">
        <v>271</v>
      </c>
      <c r="B60" s="340">
        <f>B59+C59</f>
        <v>975</v>
      </c>
      <c r="C60" s="340"/>
      <c r="D60" s="340">
        <f>D59+E59</f>
        <v>1300</v>
      </c>
      <c r="E60" s="340"/>
      <c r="F60" s="340">
        <f>F59+G59</f>
        <v>800</v>
      </c>
      <c r="G60" s="340"/>
      <c r="H60" s="58"/>
    </row>
    <row r="61" spans="1:8" s="5" customFormat="1" ht="12.75">
      <c r="A61" s="372"/>
      <c r="B61" s="372"/>
      <c r="C61" s="372"/>
      <c r="D61" s="372"/>
      <c r="E61" s="372"/>
      <c r="F61" s="372"/>
      <c r="G61" s="372"/>
      <c r="H61" s="372"/>
    </row>
    <row r="62" spans="1:8" s="5" customFormat="1" ht="18.75">
      <c r="A62" s="371" t="s">
        <v>75</v>
      </c>
      <c r="B62" s="371"/>
      <c r="C62" s="371"/>
      <c r="D62" s="371"/>
      <c r="E62" s="371"/>
      <c r="F62" s="371"/>
      <c r="G62" s="371"/>
      <c r="H62" s="371"/>
    </row>
    <row r="63" spans="1:8" s="5" customFormat="1" ht="15.75">
      <c r="A63" s="122" t="s">
        <v>1077</v>
      </c>
      <c r="B63" s="68"/>
      <c r="C63" s="128">
        <v>1260</v>
      </c>
      <c r="D63" s="128">
        <v>0</v>
      </c>
      <c r="E63" s="128">
        <v>450</v>
      </c>
      <c r="F63" s="128">
        <v>550</v>
      </c>
      <c r="G63" s="128">
        <v>550</v>
      </c>
      <c r="H63" s="128">
        <v>5500</v>
      </c>
    </row>
    <row r="64" spans="1:8" s="5" customFormat="1" ht="15.75">
      <c r="A64" s="122" t="s">
        <v>1078</v>
      </c>
      <c r="B64" s="61"/>
      <c r="C64" s="100">
        <v>1000</v>
      </c>
      <c r="D64" s="100">
        <v>0</v>
      </c>
      <c r="E64" s="100">
        <v>400</v>
      </c>
      <c r="F64" s="100">
        <v>400</v>
      </c>
      <c r="G64" s="100">
        <v>400</v>
      </c>
      <c r="H64" s="100">
        <v>4000</v>
      </c>
    </row>
    <row r="65" spans="1:8" s="5" customFormat="1" ht="15.75">
      <c r="A65" s="58" t="s">
        <v>270</v>
      </c>
      <c r="B65" s="58">
        <f aca="true" t="shared" si="1" ref="B65:H65">SUM(B63:B64)</f>
        <v>0</v>
      </c>
      <c r="C65" s="58">
        <f t="shared" si="1"/>
        <v>2260</v>
      </c>
      <c r="D65" s="58">
        <f t="shared" si="1"/>
        <v>0</v>
      </c>
      <c r="E65" s="58">
        <f t="shared" si="1"/>
        <v>850</v>
      </c>
      <c r="F65" s="58">
        <f t="shared" si="1"/>
        <v>950</v>
      </c>
      <c r="G65" s="58">
        <f t="shared" si="1"/>
        <v>950</v>
      </c>
      <c r="H65" s="126">
        <f t="shared" si="1"/>
        <v>9500</v>
      </c>
    </row>
    <row r="66" spans="1:8" s="5" customFormat="1" ht="15.75">
      <c r="A66" s="58" t="s">
        <v>271</v>
      </c>
      <c r="B66" s="340">
        <f>B65+C65</f>
        <v>2260</v>
      </c>
      <c r="C66" s="340"/>
      <c r="D66" s="340">
        <f>D65+E65</f>
        <v>850</v>
      </c>
      <c r="E66" s="340"/>
      <c r="F66" s="340">
        <f>F65+G65</f>
        <v>1900</v>
      </c>
      <c r="G66" s="340"/>
      <c r="H66" s="58"/>
    </row>
    <row r="67" spans="1:8" s="5" customFormat="1" ht="12.75">
      <c r="A67" s="372"/>
      <c r="B67" s="372"/>
      <c r="C67" s="372"/>
      <c r="D67" s="372"/>
      <c r="E67" s="372"/>
      <c r="F67" s="372"/>
      <c r="G67" s="372"/>
      <c r="H67" s="372"/>
    </row>
    <row r="68" spans="1:8" s="5" customFormat="1" ht="18.75">
      <c r="A68" s="371" t="s">
        <v>357</v>
      </c>
      <c r="B68" s="371"/>
      <c r="C68" s="371"/>
      <c r="D68" s="371"/>
      <c r="E68" s="371"/>
      <c r="F68" s="371"/>
      <c r="G68" s="371"/>
      <c r="H68" s="371"/>
    </row>
    <row r="69" spans="1:8" s="5" customFormat="1" ht="15.75">
      <c r="A69" s="122" t="s">
        <v>358</v>
      </c>
      <c r="B69" s="68"/>
      <c r="C69" s="128">
        <v>255</v>
      </c>
      <c r="D69" s="128"/>
      <c r="E69" s="128">
        <v>184</v>
      </c>
      <c r="F69" s="128"/>
      <c r="G69" s="128"/>
      <c r="H69" s="128"/>
    </row>
    <row r="70" spans="1:8" s="5" customFormat="1" ht="15.75">
      <c r="A70" s="122" t="s">
        <v>359</v>
      </c>
      <c r="B70" s="61"/>
      <c r="C70" s="100">
        <v>415</v>
      </c>
      <c r="D70" s="100"/>
      <c r="E70" s="100">
        <v>255</v>
      </c>
      <c r="F70" s="100"/>
      <c r="G70" s="100"/>
      <c r="H70" s="100"/>
    </row>
    <row r="71" spans="1:8" s="5" customFormat="1" ht="15.75">
      <c r="A71" s="122" t="s">
        <v>1079</v>
      </c>
      <c r="B71" s="61"/>
      <c r="C71" s="100">
        <v>378</v>
      </c>
      <c r="D71" s="100"/>
      <c r="E71" s="100"/>
      <c r="F71" s="100"/>
      <c r="G71" s="100"/>
      <c r="H71" s="100"/>
    </row>
    <row r="72" spans="1:8" s="5" customFormat="1" ht="15.75">
      <c r="A72" s="58" t="s">
        <v>270</v>
      </c>
      <c r="B72" s="58">
        <f>SUM(B69:B71)</f>
        <v>0</v>
      </c>
      <c r="C72" s="58">
        <f>SUM(C69:C71)</f>
        <v>1048</v>
      </c>
      <c r="D72" s="58">
        <f>SUM(D69:D71)</f>
        <v>0</v>
      </c>
      <c r="E72" s="58">
        <f>SUM(E69:E71)</f>
        <v>439</v>
      </c>
      <c r="F72" s="59">
        <v>350</v>
      </c>
      <c r="G72" s="126">
        <v>350</v>
      </c>
      <c r="H72" s="126">
        <v>2600</v>
      </c>
    </row>
    <row r="73" spans="1:8" s="5" customFormat="1" ht="15.75">
      <c r="A73" s="58" t="s">
        <v>271</v>
      </c>
      <c r="B73" s="340">
        <f>B72+C72</f>
        <v>1048</v>
      </c>
      <c r="C73" s="340"/>
      <c r="D73" s="340">
        <f>D72+E72</f>
        <v>439</v>
      </c>
      <c r="E73" s="340"/>
      <c r="F73" s="340">
        <f>F72+G72</f>
        <v>700</v>
      </c>
      <c r="G73" s="340"/>
      <c r="H73" s="58"/>
    </row>
    <row r="74" spans="1:8" s="5" customFormat="1" ht="12.75">
      <c r="A74" s="372"/>
      <c r="B74" s="372"/>
      <c r="C74" s="372"/>
      <c r="D74" s="372"/>
      <c r="E74" s="372"/>
      <c r="F74" s="372"/>
      <c r="G74" s="372"/>
      <c r="H74" s="372"/>
    </row>
    <row r="75" spans="1:8" s="5" customFormat="1" ht="18.75">
      <c r="A75" s="371" t="s">
        <v>360</v>
      </c>
      <c r="B75" s="371"/>
      <c r="C75" s="371"/>
      <c r="D75" s="371"/>
      <c r="E75" s="371"/>
      <c r="F75" s="371"/>
      <c r="G75" s="371"/>
      <c r="H75" s="371"/>
    </row>
    <row r="76" spans="1:8" s="5" customFormat="1" ht="15.75">
      <c r="A76" s="122" t="s">
        <v>813</v>
      </c>
      <c r="B76" s="61">
        <v>900</v>
      </c>
      <c r="C76" s="100">
        <v>900</v>
      </c>
      <c r="D76" s="100">
        <v>1200</v>
      </c>
      <c r="E76" s="100">
        <v>220</v>
      </c>
      <c r="F76" s="100">
        <v>450</v>
      </c>
      <c r="G76" s="97">
        <v>450</v>
      </c>
      <c r="H76" s="97">
        <v>3150</v>
      </c>
    </row>
    <row r="77" spans="1:8" s="5" customFormat="1" ht="15.75">
      <c r="A77" s="122" t="s">
        <v>1516</v>
      </c>
      <c r="B77" s="61">
        <v>175</v>
      </c>
      <c r="C77" s="100">
        <v>175</v>
      </c>
      <c r="D77" s="100">
        <v>320</v>
      </c>
      <c r="E77" s="100">
        <v>0</v>
      </c>
      <c r="F77" s="100">
        <v>160</v>
      </c>
      <c r="G77" s="97">
        <v>160</v>
      </c>
      <c r="H77" s="97">
        <v>1120</v>
      </c>
    </row>
    <row r="78" spans="1:8" s="5" customFormat="1" ht="15.75">
      <c r="A78" s="58" t="s">
        <v>270</v>
      </c>
      <c r="B78" s="58">
        <f>SUM(B76:B77)</f>
        <v>1075</v>
      </c>
      <c r="C78" s="58">
        <f aca="true" t="shared" si="2" ref="C78:H78">SUM(C76:C77)</f>
        <v>1075</v>
      </c>
      <c r="D78" s="58">
        <f t="shared" si="2"/>
        <v>1520</v>
      </c>
      <c r="E78" s="58">
        <f t="shared" si="2"/>
        <v>220</v>
      </c>
      <c r="F78" s="58">
        <f t="shared" si="2"/>
        <v>610</v>
      </c>
      <c r="G78" s="58">
        <f t="shared" si="2"/>
        <v>610</v>
      </c>
      <c r="H78" s="58">
        <f t="shared" si="2"/>
        <v>4270</v>
      </c>
    </row>
    <row r="79" spans="1:8" s="5" customFormat="1" ht="15.75">
      <c r="A79" s="58" t="s">
        <v>271</v>
      </c>
      <c r="B79" s="340">
        <f>B78+C78</f>
        <v>2150</v>
      </c>
      <c r="C79" s="340"/>
      <c r="D79" s="340">
        <f>D78+E78</f>
        <v>1740</v>
      </c>
      <c r="E79" s="340"/>
      <c r="F79" s="340">
        <f>F78+G78</f>
        <v>1220</v>
      </c>
      <c r="G79" s="340"/>
      <c r="H79" s="58"/>
    </row>
    <row r="80" spans="1:8" s="5" customFormat="1" ht="12.75">
      <c r="A80" s="372"/>
      <c r="B80" s="372"/>
      <c r="C80" s="372"/>
      <c r="D80" s="372"/>
      <c r="E80" s="372"/>
      <c r="F80" s="372"/>
      <c r="G80" s="372"/>
      <c r="H80" s="372"/>
    </row>
    <row r="81" spans="1:8" s="5" customFormat="1" ht="18.75">
      <c r="A81" s="371" t="s">
        <v>362</v>
      </c>
      <c r="B81" s="371"/>
      <c r="C81" s="371"/>
      <c r="D81" s="371"/>
      <c r="E81" s="371"/>
      <c r="F81" s="371"/>
      <c r="G81" s="371"/>
      <c r="H81" s="371"/>
    </row>
    <row r="82" spans="1:8" s="5" customFormat="1" ht="15.75">
      <c r="A82" s="85" t="s">
        <v>744</v>
      </c>
      <c r="B82" s="131"/>
      <c r="C82" s="131"/>
      <c r="D82" s="131"/>
      <c r="E82" s="131"/>
      <c r="F82" s="86">
        <v>240</v>
      </c>
      <c r="G82" s="158">
        <v>240</v>
      </c>
      <c r="H82" s="158">
        <f>240*7.5</f>
        <v>1800</v>
      </c>
    </row>
    <row r="83" spans="1:8" s="5" customFormat="1" ht="15.75">
      <c r="A83" s="85" t="s">
        <v>745</v>
      </c>
      <c r="B83" s="131"/>
      <c r="C83" s="131"/>
      <c r="D83" s="131"/>
      <c r="E83" s="131"/>
      <c r="F83" s="86">
        <v>375</v>
      </c>
      <c r="G83" s="158">
        <v>375</v>
      </c>
      <c r="H83" s="158">
        <f>(375*6)*2</f>
        <v>4500</v>
      </c>
    </row>
    <row r="84" spans="1:8" s="5" customFormat="1" ht="15.75">
      <c r="A84" s="58" t="s">
        <v>270</v>
      </c>
      <c r="B84" s="58"/>
      <c r="C84" s="58"/>
      <c r="D84" s="58"/>
      <c r="E84" s="58"/>
      <c r="F84" s="58">
        <f>SUM(F82:F83)</f>
        <v>615</v>
      </c>
      <c r="G84" s="58">
        <f>SUM(G82:G83)</f>
        <v>615</v>
      </c>
      <c r="H84" s="58">
        <f>SUM(H82:H83)</f>
        <v>6300</v>
      </c>
    </row>
    <row r="85" spans="1:8" s="5" customFormat="1" ht="15.75">
      <c r="A85" s="58" t="s">
        <v>271</v>
      </c>
      <c r="B85" s="341"/>
      <c r="C85" s="341"/>
      <c r="D85" s="341"/>
      <c r="E85" s="341"/>
      <c r="F85" s="340">
        <f>F84+G84</f>
        <v>1230</v>
      </c>
      <c r="G85" s="340"/>
      <c r="H85" s="39"/>
    </row>
    <row r="86" spans="1:8" s="5" customFormat="1" ht="12.75">
      <c r="A86" s="372"/>
      <c r="B86" s="372"/>
      <c r="C86" s="372"/>
      <c r="D86" s="372"/>
      <c r="E86" s="372"/>
      <c r="F86" s="372"/>
      <c r="G86" s="372"/>
      <c r="H86" s="372"/>
    </row>
    <row r="87" spans="1:8" s="5" customFormat="1" ht="18.75">
      <c r="A87" s="371" t="s">
        <v>363</v>
      </c>
      <c r="B87" s="371"/>
      <c r="C87" s="371"/>
      <c r="D87" s="371"/>
      <c r="E87" s="371"/>
      <c r="F87" s="371"/>
      <c r="G87" s="371"/>
      <c r="H87" s="371"/>
    </row>
    <row r="88" spans="1:8" s="5" customFormat="1" ht="15.75">
      <c r="A88" s="46" t="s">
        <v>1084</v>
      </c>
      <c r="B88" s="69">
        <v>1200</v>
      </c>
      <c r="C88" s="40">
        <v>0</v>
      </c>
      <c r="D88" s="40">
        <v>1200</v>
      </c>
      <c r="E88" s="40">
        <v>0</v>
      </c>
      <c r="F88" s="40">
        <v>400</v>
      </c>
      <c r="G88" s="40">
        <v>400</v>
      </c>
      <c r="H88" s="40">
        <v>2200</v>
      </c>
    </row>
    <row r="89" spans="1:8" s="5" customFormat="1" ht="18.75" customHeight="1">
      <c r="A89" s="46" t="s">
        <v>1085</v>
      </c>
      <c r="B89" s="67">
        <v>280</v>
      </c>
      <c r="C89" s="41">
        <v>750</v>
      </c>
      <c r="D89" s="41">
        <v>2500</v>
      </c>
      <c r="E89" s="41">
        <v>820</v>
      </c>
      <c r="F89" s="41">
        <v>480</v>
      </c>
      <c r="G89" s="41">
        <v>180</v>
      </c>
      <c r="H89" s="41">
        <v>6970</v>
      </c>
    </row>
    <row r="90" spans="1:8" s="5" customFormat="1" ht="15.75">
      <c r="A90" s="122" t="s">
        <v>768</v>
      </c>
      <c r="B90" s="68">
        <v>170</v>
      </c>
      <c r="C90" s="128">
        <v>50</v>
      </c>
      <c r="D90" s="128">
        <v>500</v>
      </c>
      <c r="E90" s="128">
        <v>300</v>
      </c>
      <c r="F90" s="128">
        <v>100</v>
      </c>
      <c r="G90" s="128">
        <v>100</v>
      </c>
      <c r="H90" s="128">
        <v>1000</v>
      </c>
    </row>
    <row r="91" spans="1:8" s="5" customFormat="1" ht="15.75">
      <c r="A91" s="122" t="s">
        <v>767</v>
      </c>
      <c r="B91" s="68">
        <f>235-50</f>
        <v>185</v>
      </c>
      <c r="C91" s="128">
        <f>235-70</f>
        <v>165</v>
      </c>
      <c r="D91" s="128">
        <v>50</v>
      </c>
      <c r="E91" s="128">
        <v>60</v>
      </c>
      <c r="F91" s="128">
        <v>100</v>
      </c>
      <c r="G91" s="128">
        <v>100</v>
      </c>
      <c r="H91" s="128">
        <f>800+150</f>
        <v>950</v>
      </c>
    </row>
    <row r="92" spans="1:8" s="5" customFormat="1" ht="15.75">
      <c r="A92" s="122" t="s">
        <v>766</v>
      </c>
      <c r="B92" s="68">
        <v>825</v>
      </c>
      <c r="C92" s="128">
        <v>1015</v>
      </c>
      <c r="D92" s="128">
        <v>300</v>
      </c>
      <c r="E92" s="128">
        <v>500</v>
      </c>
      <c r="F92" s="128">
        <v>330</v>
      </c>
      <c r="G92" s="128">
        <v>330</v>
      </c>
      <c r="H92" s="128">
        <v>2640</v>
      </c>
    </row>
    <row r="93" spans="1:8" s="5" customFormat="1" ht="15.75">
      <c r="A93" s="122" t="s">
        <v>765</v>
      </c>
      <c r="B93" s="68">
        <v>710</v>
      </c>
      <c r="C93" s="128">
        <v>755</v>
      </c>
      <c r="D93" s="128">
        <v>510</v>
      </c>
      <c r="E93" s="128">
        <v>220</v>
      </c>
      <c r="F93" s="128">
        <v>300</v>
      </c>
      <c r="G93" s="128">
        <v>300</v>
      </c>
      <c r="H93" s="128">
        <v>2400</v>
      </c>
    </row>
    <row r="94" spans="1:8" s="5" customFormat="1" ht="15.75">
      <c r="A94" s="122" t="s">
        <v>764</v>
      </c>
      <c r="B94" s="68">
        <v>550</v>
      </c>
      <c r="C94" s="128">
        <v>525</v>
      </c>
      <c r="D94" s="128">
        <v>230</v>
      </c>
      <c r="E94" s="128">
        <v>75</v>
      </c>
      <c r="F94" s="128">
        <v>215</v>
      </c>
      <c r="G94" s="128">
        <v>215</v>
      </c>
      <c r="H94" s="128">
        <v>1720</v>
      </c>
    </row>
    <row r="95" spans="1:8" s="5" customFormat="1" ht="15.75">
      <c r="A95" s="122" t="s">
        <v>763</v>
      </c>
      <c r="B95" s="68">
        <f>145+350</f>
        <v>495</v>
      </c>
      <c r="C95" s="128">
        <v>480</v>
      </c>
      <c r="D95" s="128">
        <v>85</v>
      </c>
      <c r="E95" s="128">
        <v>110</v>
      </c>
      <c r="F95" s="128">
        <v>225</v>
      </c>
      <c r="G95" s="128">
        <v>225</v>
      </c>
      <c r="H95" s="128">
        <v>1800</v>
      </c>
    </row>
    <row r="96" spans="1:8" s="5" customFormat="1" ht="15.75">
      <c r="A96" s="122" t="s">
        <v>762</v>
      </c>
      <c r="B96" s="68">
        <f>130+900</f>
        <v>1030</v>
      </c>
      <c r="C96" s="128">
        <v>1000</v>
      </c>
      <c r="D96" s="128">
        <v>120</v>
      </c>
      <c r="E96" s="128">
        <v>0</v>
      </c>
      <c r="F96" s="128">
        <v>435</v>
      </c>
      <c r="G96" s="128">
        <v>435</v>
      </c>
      <c r="H96" s="128">
        <v>3480</v>
      </c>
    </row>
    <row r="97" spans="1:8" s="5" customFormat="1" ht="15.75">
      <c r="A97" s="58" t="s">
        <v>270</v>
      </c>
      <c r="B97" s="58">
        <f aca="true" t="shared" si="3" ref="B97:H97">SUM(B88:B96)</f>
        <v>5445</v>
      </c>
      <c r="C97" s="58">
        <f t="shared" si="3"/>
        <v>4740</v>
      </c>
      <c r="D97" s="58">
        <f t="shared" si="3"/>
        <v>5495</v>
      </c>
      <c r="E97" s="58">
        <f t="shared" si="3"/>
        <v>2085</v>
      </c>
      <c r="F97" s="58">
        <f t="shared" si="3"/>
        <v>2585</v>
      </c>
      <c r="G97" s="58">
        <f t="shared" si="3"/>
        <v>2285</v>
      </c>
      <c r="H97" s="58">
        <f t="shared" si="3"/>
        <v>23160</v>
      </c>
    </row>
    <row r="98" spans="1:8" s="5" customFormat="1" ht="15.75">
      <c r="A98" s="58" t="s">
        <v>271</v>
      </c>
      <c r="B98" s="340">
        <f>B97+C97</f>
        <v>10185</v>
      </c>
      <c r="C98" s="340"/>
      <c r="D98" s="340">
        <f>D97+E97</f>
        <v>7580</v>
      </c>
      <c r="E98" s="340"/>
      <c r="F98" s="340">
        <f>F97+G97</f>
        <v>4870</v>
      </c>
      <c r="G98" s="340"/>
      <c r="H98" s="58"/>
    </row>
    <row r="99" spans="1:8" s="5" customFormat="1" ht="12.75">
      <c r="A99" s="372"/>
      <c r="B99" s="372"/>
      <c r="C99" s="372"/>
      <c r="D99" s="372"/>
      <c r="E99" s="372"/>
      <c r="F99" s="372"/>
      <c r="G99" s="372"/>
      <c r="H99" s="372"/>
    </row>
    <row r="100" spans="1:8" s="5" customFormat="1" ht="18.75">
      <c r="A100" s="371" t="s">
        <v>667</v>
      </c>
      <c r="B100" s="371"/>
      <c r="C100" s="371"/>
      <c r="D100" s="371"/>
      <c r="E100" s="371"/>
      <c r="F100" s="371"/>
      <c r="G100" s="371"/>
      <c r="H100" s="371"/>
    </row>
    <row r="101" spans="1:8" s="5" customFormat="1" ht="31.5">
      <c r="A101" s="122" t="s">
        <v>289</v>
      </c>
      <c r="B101" s="68">
        <v>2000</v>
      </c>
      <c r="C101" s="128">
        <v>1070</v>
      </c>
      <c r="D101" s="128">
        <v>2050</v>
      </c>
      <c r="E101" s="128">
        <v>2160</v>
      </c>
      <c r="F101" s="128">
        <v>790</v>
      </c>
      <c r="G101" s="125">
        <v>790</v>
      </c>
      <c r="H101" s="125">
        <v>12640</v>
      </c>
    </row>
    <row r="102" spans="1:8" s="5" customFormat="1" ht="15.75">
      <c r="A102" s="122" t="s">
        <v>793</v>
      </c>
      <c r="B102" s="61"/>
      <c r="C102" s="100">
        <v>240</v>
      </c>
      <c r="D102" s="100"/>
      <c r="E102" s="100"/>
      <c r="F102" s="100"/>
      <c r="G102" s="97"/>
      <c r="H102" s="97"/>
    </row>
    <row r="103" spans="1:8" s="5" customFormat="1" ht="15.75">
      <c r="A103" s="122" t="s">
        <v>668</v>
      </c>
      <c r="B103" s="61"/>
      <c r="C103" s="100"/>
      <c r="D103" s="100">
        <v>3000</v>
      </c>
      <c r="E103" s="100"/>
      <c r="F103" s="100"/>
      <c r="G103" s="97"/>
      <c r="H103" s="97"/>
    </row>
    <row r="104" spans="1:8" s="5" customFormat="1" ht="15.75">
      <c r="A104" s="122" t="s">
        <v>1080</v>
      </c>
      <c r="B104" s="61">
        <v>780</v>
      </c>
      <c r="C104" s="100">
        <v>780</v>
      </c>
      <c r="D104" s="100">
        <v>950</v>
      </c>
      <c r="E104" s="100">
        <v>950</v>
      </c>
      <c r="F104" s="100">
        <v>355</v>
      </c>
      <c r="G104" s="97">
        <v>300</v>
      </c>
      <c r="H104" s="97">
        <v>1430</v>
      </c>
    </row>
    <row r="105" spans="1:8" s="5" customFormat="1" ht="15.75">
      <c r="A105" s="58" t="s">
        <v>270</v>
      </c>
      <c r="B105" s="58">
        <f>SUM(B101:B104)</f>
        <v>2780</v>
      </c>
      <c r="C105" s="58">
        <f aca="true" t="shared" si="4" ref="C105:H105">SUM(C101:C104)</f>
        <v>2090</v>
      </c>
      <c r="D105" s="58">
        <f t="shared" si="4"/>
        <v>6000</v>
      </c>
      <c r="E105" s="58">
        <f t="shared" si="4"/>
        <v>3110</v>
      </c>
      <c r="F105" s="58">
        <f t="shared" si="4"/>
        <v>1145</v>
      </c>
      <c r="G105" s="58">
        <f t="shared" si="4"/>
        <v>1090</v>
      </c>
      <c r="H105" s="58">
        <f t="shared" si="4"/>
        <v>14070</v>
      </c>
    </row>
    <row r="106" spans="1:8" s="5" customFormat="1" ht="15.75">
      <c r="A106" s="58" t="s">
        <v>271</v>
      </c>
      <c r="B106" s="340">
        <f>B105+C105</f>
        <v>4870</v>
      </c>
      <c r="C106" s="340"/>
      <c r="D106" s="340">
        <f>D105+E105</f>
        <v>9110</v>
      </c>
      <c r="E106" s="340"/>
      <c r="F106" s="340">
        <f>F105+G105</f>
        <v>2235</v>
      </c>
      <c r="G106" s="340"/>
      <c r="H106" s="58"/>
    </row>
    <row r="107" spans="1:8" s="5" customFormat="1" ht="12.75">
      <c r="A107" s="372"/>
      <c r="B107" s="372"/>
      <c r="C107" s="372"/>
      <c r="D107" s="372"/>
      <c r="E107" s="372"/>
      <c r="F107" s="372"/>
      <c r="G107" s="372"/>
      <c r="H107" s="372"/>
    </row>
    <row r="108" spans="1:8" s="5" customFormat="1" ht="18.75">
      <c r="A108" s="371" t="s">
        <v>365</v>
      </c>
      <c r="B108" s="371"/>
      <c r="C108" s="371"/>
      <c r="D108" s="371"/>
      <c r="E108" s="371"/>
      <c r="F108" s="371"/>
      <c r="G108" s="371"/>
      <c r="H108" s="371"/>
    </row>
    <row r="109" spans="1:8" s="5" customFormat="1" ht="15.75">
      <c r="A109" s="122" t="s">
        <v>1081</v>
      </c>
      <c r="B109" s="68"/>
      <c r="C109" s="128"/>
      <c r="D109" s="128"/>
      <c r="E109" s="128"/>
      <c r="F109" s="128"/>
      <c r="G109" s="128"/>
      <c r="H109" s="128">
        <v>2600</v>
      </c>
    </row>
    <row r="110" spans="1:8" s="5" customFormat="1" ht="15.75">
      <c r="A110" s="122" t="s">
        <v>1065</v>
      </c>
      <c r="B110" s="68">
        <v>100</v>
      </c>
      <c r="C110" s="128">
        <v>190</v>
      </c>
      <c r="D110" s="128"/>
      <c r="E110" s="128"/>
      <c r="F110" s="128">
        <v>90</v>
      </c>
      <c r="G110" s="128">
        <v>110</v>
      </c>
      <c r="H110" s="68">
        <v>900</v>
      </c>
    </row>
    <row r="111" spans="1:8" s="5" customFormat="1" ht="15.75">
      <c r="A111" s="58" t="s">
        <v>270</v>
      </c>
      <c r="B111" s="58">
        <f aca="true" t="shared" si="5" ref="B111:H111">SUM(B109:B110)</f>
        <v>100</v>
      </c>
      <c r="C111" s="58">
        <f t="shared" si="5"/>
        <v>190</v>
      </c>
      <c r="D111" s="58">
        <f t="shared" si="5"/>
        <v>0</v>
      </c>
      <c r="E111" s="58">
        <f t="shared" si="5"/>
        <v>0</v>
      </c>
      <c r="F111" s="58">
        <f t="shared" si="5"/>
        <v>90</v>
      </c>
      <c r="G111" s="58">
        <f t="shared" si="5"/>
        <v>110</v>
      </c>
      <c r="H111" s="58">
        <f t="shared" si="5"/>
        <v>3500</v>
      </c>
    </row>
    <row r="112" spans="1:8" s="5" customFormat="1" ht="15.75">
      <c r="A112" s="58" t="s">
        <v>271</v>
      </c>
      <c r="B112" s="340">
        <f>B111+C111</f>
        <v>290</v>
      </c>
      <c r="C112" s="340"/>
      <c r="D112" s="340">
        <f>D111+E111</f>
        <v>0</v>
      </c>
      <c r="E112" s="340"/>
      <c r="F112" s="340">
        <f>F111+G111</f>
        <v>200</v>
      </c>
      <c r="G112" s="340"/>
      <c r="H112" s="58"/>
    </row>
    <row r="113" spans="1:8" s="5" customFormat="1" ht="12.75">
      <c r="A113" s="372"/>
      <c r="B113" s="372"/>
      <c r="C113" s="372"/>
      <c r="D113" s="372"/>
      <c r="E113" s="372"/>
      <c r="F113" s="372"/>
      <c r="G113" s="372"/>
      <c r="H113" s="372"/>
    </row>
    <row r="114" spans="1:8" s="5" customFormat="1" ht="18.75">
      <c r="A114" s="371" t="s">
        <v>366</v>
      </c>
      <c r="B114" s="371"/>
      <c r="C114" s="371"/>
      <c r="D114" s="371"/>
      <c r="E114" s="371"/>
      <c r="F114" s="371"/>
      <c r="G114" s="371"/>
      <c r="H114" s="371"/>
    </row>
    <row r="115" spans="1:8" s="5" customFormat="1" ht="15.75">
      <c r="A115" s="123" t="s">
        <v>1518</v>
      </c>
      <c r="B115" s="123">
        <v>220</v>
      </c>
      <c r="C115" s="125"/>
      <c r="D115" s="125"/>
      <c r="E115" s="125"/>
      <c r="F115" s="125">
        <v>220</v>
      </c>
      <c r="G115" s="125">
        <v>220</v>
      </c>
      <c r="H115" s="125">
        <f>220*5</f>
        <v>1100</v>
      </c>
    </row>
    <row r="116" spans="1:8" s="5" customFormat="1" ht="15.75">
      <c r="A116" s="130" t="s">
        <v>367</v>
      </c>
      <c r="B116" s="130"/>
      <c r="C116" s="97"/>
      <c r="D116" s="97"/>
      <c r="E116" s="97"/>
      <c r="F116" s="97">
        <v>250</v>
      </c>
      <c r="G116" s="97">
        <v>250</v>
      </c>
      <c r="H116" s="97">
        <v>2500</v>
      </c>
    </row>
    <row r="117" spans="1:8" s="5" customFormat="1" ht="15.75">
      <c r="A117" s="130" t="s">
        <v>368</v>
      </c>
      <c r="B117" s="130"/>
      <c r="C117" s="97"/>
      <c r="D117" s="97"/>
      <c r="E117" s="97"/>
      <c r="F117" s="97">
        <v>180</v>
      </c>
      <c r="G117" s="97">
        <v>180</v>
      </c>
      <c r="H117" s="97">
        <v>2100</v>
      </c>
    </row>
    <row r="118" spans="1:8" s="5" customFormat="1" ht="15.75">
      <c r="A118" s="130" t="s">
        <v>369</v>
      </c>
      <c r="B118" s="130"/>
      <c r="C118" s="97"/>
      <c r="D118" s="97"/>
      <c r="E118" s="97"/>
      <c r="F118" s="97">
        <v>250</v>
      </c>
      <c r="G118" s="97">
        <v>250</v>
      </c>
      <c r="H118" s="97">
        <v>1800</v>
      </c>
    </row>
    <row r="119" spans="1:8" s="5" customFormat="1" ht="15.75">
      <c r="A119" s="58" t="s">
        <v>270</v>
      </c>
      <c r="B119" s="58">
        <f aca="true" t="shared" si="6" ref="B119:G119">SUM(B115:B118)</f>
        <v>220</v>
      </c>
      <c r="C119" s="58">
        <f t="shared" si="6"/>
        <v>0</v>
      </c>
      <c r="D119" s="58">
        <f t="shared" si="6"/>
        <v>0</v>
      </c>
      <c r="E119" s="58">
        <f t="shared" si="6"/>
        <v>0</v>
      </c>
      <c r="F119" s="58">
        <f>SUM(F115:F118)</f>
        <v>900</v>
      </c>
      <c r="G119" s="58">
        <f t="shared" si="6"/>
        <v>900</v>
      </c>
      <c r="H119" s="58">
        <f>SUM(H115:H118)</f>
        <v>7500</v>
      </c>
    </row>
    <row r="120" spans="1:8" s="5" customFormat="1" ht="15.75">
      <c r="A120" s="58" t="s">
        <v>271</v>
      </c>
      <c r="B120" s="340">
        <f>B119+C119</f>
        <v>220</v>
      </c>
      <c r="C120" s="340"/>
      <c r="D120" s="340">
        <f>D119+E119</f>
        <v>0</v>
      </c>
      <c r="E120" s="340"/>
      <c r="F120" s="340">
        <f>F119+G119</f>
        <v>1800</v>
      </c>
      <c r="G120" s="340"/>
      <c r="H120" s="58"/>
    </row>
    <row r="121" spans="1:8" s="5" customFormat="1" ht="18.75">
      <c r="A121" s="371"/>
      <c r="B121" s="371"/>
      <c r="C121" s="371"/>
      <c r="D121" s="371"/>
      <c r="E121" s="371"/>
      <c r="F121" s="371"/>
      <c r="G121" s="371"/>
      <c r="H121" s="371"/>
    </row>
    <row r="122" spans="1:8" s="5" customFormat="1" ht="15.75">
      <c r="A122" s="85" t="s">
        <v>403</v>
      </c>
      <c r="B122" s="85"/>
      <c r="C122" s="40">
        <v>900</v>
      </c>
      <c r="D122" s="157"/>
      <c r="E122" s="157"/>
      <c r="F122" s="157"/>
      <c r="G122" s="157"/>
      <c r="H122" s="157"/>
    </row>
    <row r="123" spans="1:8" s="5" customFormat="1" ht="15.75">
      <c r="A123" s="122" t="s">
        <v>731</v>
      </c>
      <c r="B123" s="68">
        <v>2040</v>
      </c>
      <c r="C123" s="128"/>
      <c r="D123" s="128">
        <v>16856</v>
      </c>
      <c r="E123" s="128"/>
      <c r="F123" s="128"/>
      <c r="G123" s="128"/>
      <c r="H123" s="128"/>
    </row>
    <row r="124" spans="1:8" s="5" customFormat="1" ht="15.75">
      <c r="A124" s="58" t="s">
        <v>270</v>
      </c>
      <c r="B124" s="58">
        <f>SUM(B122:B123)</f>
        <v>2040</v>
      </c>
      <c r="C124" s="58">
        <f aca="true" t="shared" si="7" ref="C124:H124">SUM(C122:C123)</f>
        <v>900</v>
      </c>
      <c r="D124" s="58">
        <f t="shared" si="7"/>
        <v>16856</v>
      </c>
      <c r="E124" s="58">
        <f t="shared" si="7"/>
        <v>0</v>
      </c>
      <c r="F124" s="58">
        <f t="shared" si="7"/>
        <v>0</v>
      </c>
      <c r="G124" s="58">
        <f t="shared" si="7"/>
        <v>0</v>
      </c>
      <c r="H124" s="58">
        <f t="shared" si="7"/>
        <v>0</v>
      </c>
    </row>
    <row r="125" spans="1:8" s="5" customFormat="1" ht="15.75">
      <c r="A125" s="58" t="s">
        <v>271</v>
      </c>
      <c r="B125" s="340">
        <f>B124+C124</f>
        <v>2940</v>
      </c>
      <c r="C125" s="340"/>
      <c r="D125" s="340">
        <f>D124+E124</f>
        <v>16856</v>
      </c>
      <c r="E125" s="340"/>
      <c r="F125" s="340">
        <f>F124+G124</f>
        <v>0</v>
      </c>
      <c r="G125" s="340"/>
      <c r="H125" s="58"/>
    </row>
    <row r="126" spans="1:8" s="5" customFormat="1" ht="18.75">
      <c r="A126" s="371"/>
      <c r="B126" s="371"/>
      <c r="C126" s="371"/>
      <c r="D126" s="371"/>
      <c r="E126" s="371"/>
      <c r="F126" s="371"/>
      <c r="G126" s="371"/>
      <c r="H126" s="371"/>
    </row>
    <row r="127" spans="1:8" s="5" customFormat="1" ht="18.75">
      <c r="A127" s="371" t="s">
        <v>370</v>
      </c>
      <c r="B127" s="371"/>
      <c r="C127" s="371"/>
      <c r="D127" s="371"/>
      <c r="E127" s="371"/>
      <c r="F127" s="371"/>
      <c r="G127" s="371"/>
      <c r="H127" s="371"/>
    </row>
    <row r="128" spans="1:8" s="5" customFormat="1" ht="15.75">
      <c r="A128" s="122" t="s">
        <v>1066</v>
      </c>
      <c r="B128" s="68"/>
      <c r="C128" s="128">
        <v>200</v>
      </c>
      <c r="D128" s="128"/>
      <c r="E128" s="128">
        <v>210</v>
      </c>
      <c r="F128" s="128"/>
      <c r="G128" s="128"/>
      <c r="H128" s="128"/>
    </row>
    <row r="129" spans="1:8" s="5" customFormat="1" ht="15.75">
      <c r="A129" s="122" t="s">
        <v>1067</v>
      </c>
      <c r="B129" s="61">
        <v>270</v>
      </c>
      <c r="C129" s="100">
        <v>120</v>
      </c>
      <c r="D129" s="100">
        <v>84</v>
      </c>
      <c r="E129" s="100">
        <v>20</v>
      </c>
      <c r="F129" s="100"/>
      <c r="G129" s="100"/>
      <c r="H129" s="100"/>
    </row>
    <row r="130" spans="1:8" s="5" customFormat="1" ht="15.75">
      <c r="A130" s="122" t="s">
        <v>1082</v>
      </c>
      <c r="B130" s="61">
        <v>420</v>
      </c>
      <c r="C130" s="100"/>
      <c r="D130" s="100">
        <v>210</v>
      </c>
      <c r="E130" s="100"/>
      <c r="F130" s="100"/>
      <c r="G130" s="100"/>
      <c r="H130" s="100"/>
    </row>
    <row r="131" spans="1:8" s="5" customFormat="1" ht="15.75">
      <c r="A131" s="122" t="s">
        <v>1083</v>
      </c>
      <c r="B131" s="61">
        <v>330</v>
      </c>
      <c r="C131" s="100"/>
      <c r="D131" s="69">
        <v>440</v>
      </c>
      <c r="E131" s="39"/>
      <c r="F131" s="39"/>
      <c r="G131" s="39"/>
      <c r="H131" s="39"/>
    </row>
    <row r="132" spans="1:8" s="5" customFormat="1" ht="15.75">
      <c r="A132" s="122" t="s">
        <v>1068</v>
      </c>
      <c r="B132" s="61">
        <v>200</v>
      </c>
      <c r="C132" s="100"/>
      <c r="D132" s="39"/>
      <c r="E132" s="39"/>
      <c r="F132" s="39"/>
      <c r="G132" s="39"/>
      <c r="H132" s="39"/>
    </row>
    <row r="133" spans="1:8" s="5" customFormat="1" ht="15.75">
      <c r="A133" s="58" t="s">
        <v>270</v>
      </c>
      <c r="B133" s="58">
        <f>SUM(B128:B132)</f>
        <v>1220</v>
      </c>
      <c r="C133" s="58">
        <f>SUM(C128:C132)</f>
        <v>320</v>
      </c>
      <c r="D133" s="58">
        <f>SUM(D128:D132)</f>
        <v>734</v>
      </c>
      <c r="E133" s="58">
        <f>SUM(E128:E132)</f>
        <v>230</v>
      </c>
      <c r="F133" s="59">
        <v>1000</v>
      </c>
      <c r="G133" s="126">
        <v>1000</v>
      </c>
      <c r="H133" s="126">
        <v>6000</v>
      </c>
    </row>
    <row r="134" spans="1:8" s="5" customFormat="1" ht="15.75">
      <c r="A134" s="58" t="s">
        <v>271</v>
      </c>
      <c r="B134" s="340">
        <f>B133+C133</f>
        <v>1540</v>
      </c>
      <c r="C134" s="340"/>
      <c r="D134" s="340">
        <f>D133+E133</f>
        <v>964</v>
      </c>
      <c r="E134" s="340"/>
      <c r="F134" s="340">
        <f>F133+G133</f>
        <v>2000</v>
      </c>
      <c r="G134" s="340"/>
      <c r="H134" s="58"/>
    </row>
    <row r="135" spans="1:8" s="5" customFormat="1" ht="15.75">
      <c r="A135" s="58"/>
      <c r="B135" s="58"/>
      <c r="C135" s="58"/>
      <c r="D135" s="58"/>
      <c r="E135" s="58"/>
      <c r="F135" s="59"/>
      <c r="G135" s="59"/>
      <c r="H135" s="59"/>
    </row>
    <row r="136" spans="1:8" s="5" customFormat="1" ht="15.75">
      <c r="A136" s="59" t="s">
        <v>344</v>
      </c>
      <c r="B136" s="82">
        <f aca="true" t="shared" si="8" ref="B136:H136">B133+B124+B119+B111+B97+B84+B78+B72+B65+B59+B50+B34+B29+B18+B13+B40+B23+B105</f>
        <v>17767</v>
      </c>
      <c r="C136" s="82">
        <f t="shared" si="8"/>
        <v>20575</v>
      </c>
      <c r="D136" s="82">
        <f t="shared" si="8"/>
        <v>36971</v>
      </c>
      <c r="E136" s="82">
        <f t="shared" si="8"/>
        <v>19630</v>
      </c>
      <c r="F136" s="82">
        <f t="shared" si="8"/>
        <v>12865</v>
      </c>
      <c r="G136" s="82">
        <f t="shared" si="8"/>
        <v>12530</v>
      </c>
      <c r="H136" s="82">
        <f t="shared" si="8"/>
        <v>112770</v>
      </c>
    </row>
    <row r="137" spans="1:8" s="5" customFormat="1" ht="15.75">
      <c r="A137" s="58" t="s">
        <v>271</v>
      </c>
      <c r="B137" s="362">
        <f>B136+C136</f>
        <v>38342</v>
      </c>
      <c r="C137" s="362"/>
      <c r="D137" s="362">
        <f>D136+E136</f>
        <v>56601</v>
      </c>
      <c r="E137" s="362"/>
      <c r="F137" s="362">
        <f>F136+G136</f>
        <v>25395</v>
      </c>
      <c r="G137" s="362"/>
      <c r="H137" s="84"/>
    </row>
  </sheetData>
  <sheetProtection/>
  <mergeCells count="96">
    <mergeCell ref="B125:C125"/>
    <mergeCell ref="D125:E125"/>
    <mergeCell ref="F125:G125"/>
    <mergeCell ref="A32:H32"/>
    <mergeCell ref="B35:C35"/>
    <mergeCell ref="D35:E35"/>
    <mergeCell ref="F35:G35"/>
    <mergeCell ref="B112:C112"/>
    <mergeCell ref="D112:E112"/>
    <mergeCell ref="F112:G112"/>
    <mergeCell ref="A26:H26"/>
    <mergeCell ref="B30:C30"/>
    <mergeCell ref="A126:H126"/>
    <mergeCell ref="A114:H114"/>
    <mergeCell ref="B120:C120"/>
    <mergeCell ref="D120:E120"/>
    <mergeCell ref="F120:G120"/>
    <mergeCell ref="A121:H121"/>
    <mergeCell ref="D98:E98"/>
    <mergeCell ref="F98:G98"/>
    <mergeCell ref="B137:C137"/>
    <mergeCell ref="D137:E137"/>
    <mergeCell ref="F137:G137"/>
    <mergeCell ref="A127:H127"/>
    <mergeCell ref="B134:C134"/>
    <mergeCell ref="D134:E134"/>
    <mergeCell ref="F134:G134"/>
    <mergeCell ref="A107:H107"/>
    <mergeCell ref="A108:H108"/>
    <mergeCell ref="B106:C106"/>
    <mergeCell ref="D106:E106"/>
    <mergeCell ref="F106:G106"/>
    <mergeCell ref="A100:H100"/>
    <mergeCell ref="D79:E79"/>
    <mergeCell ref="F79:G79"/>
    <mergeCell ref="A113:H113"/>
    <mergeCell ref="B85:C85"/>
    <mergeCell ref="D85:E85"/>
    <mergeCell ref="F85:G85"/>
    <mergeCell ref="A99:H99"/>
    <mergeCell ref="A86:H86"/>
    <mergeCell ref="A87:H87"/>
    <mergeCell ref="B98:C98"/>
    <mergeCell ref="A80:H80"/>
    <mergeCell ref="A81:H81"/>
    <mergeCell ref="A67:H67"/>
    <mergeCell ref="A68:H68"/>
    <mergeCell ref="B73:C73"/>
    <mergeCell ref="D73:E73"/>
    <mergeCell ref="F73:G73"/>
    <mergeCell ref="A74:H74"/>
    <mergeCell ref="A75:H75"/>
    <mergeCell ref="B79:C79"/>
    <mergeCell ref="A62:H62"/>
    <mergeCell ref="B66:C66"/>
    <mergeCell ref="D66:E66"/>
    <mergeCell ref="F66:G66"/>
    <mergeCell ref="B60:C60"/>
    <mergeCell ref="D60:E60"/>
    <mergeCell ref="F60:G60"/>
    <mergeCell ref="A61:H61"/>
    <mergeCell ref="A53:H53"/>
    <mergeCell ref="A42:H42"/>
    <mergeCell ref="F41:G41"/>
    <mergeCell ref="A43:H43"/>
    <mergeCell ref="B51:C51"/>
    <mergeCell ref="D51:E51"/>
    <mergeCell ref="F51:G51"/>
    <mergeCell ref="B41:C41"/>
    <mergeCell ref="D41:E41"/>
    <mergeCell ref="B24:C24"/>
    <mergeCell ref="B19:C19"/>
    <mergeCell ref="D19:E19"/>
    <mergeCell ref="F19:G19"/>
    <mergeCell ref="A25:H25"/>
    <mergeCell ref="A52:H52"/>
    <mergeCell ref="D24:E24"/>
    <mergeCell ref="F24:G24"/>
    <mergeCell ref="A37:H37"/>
    <mergeCell ref="A31:H31"/>
    <mergeCell ref="A4:H4"/>
    <mergeCell ref="A15:H15"/>
    <mergeCell ref="A16:H16"/>
    <mergeCell ref="A20:H20"/>
    <mergeCell ref="D30:E30"/>
    <mergeCell ref="F30:G30"/>
    <mergeCell ref="B14:C14"/>
    <mergeCell ref="D14:E14"/>
    <mergeCell ref="F14:G14"/>
    <mergeCell ref="A21:H21"/>
    <mergeCell ref="H2:H3"/>
    <mergeCell ref="A1:H1"/>
    <mergeCell ref="A2:A3"/>
    <mergeCell ref="B2:C2"/>
    <mergeCell ref="D2:E2"/>
    <mergeCell ref="F2:G2"/>
  </mergeCells>
  <printOptions/>
  <pageMargins left="1.1023622047244095" right="0.5118110236220472" top="0.984251968503937" bottom="0.984251968503937" header="0.5118110236220472" footer="0.5118110236220472"/>
  <pageSetup fitToHeight="0" fitToWidth="1" horizontalDpi="600" verticalDpi="600" orientation="portrait" scale="75" r:id="rId1"/>
  <headerFooter alignWithMargins="0">
    <oddFooter>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4"/>
  <sheetViews>
    <sheetView zoomScalePageLayoutView="0" workbookViewId="0" topLeftCell="A1">
      <selection activeCell="J78" sqref="J78"/>
    </sheetView>
  </sheetViews>
  <sheetFormatPr defaultColWidth="9.140625" defaultRowHeight="12.75"/>
  <cols>
    <col min="1" max="1" width="24.421875" style="27" customWidth="1"/>
    <col min="2" max="8" width="14.00390625" style="27" customWidth="1"/>
  </cols>
  <sheetData>
    <row r="1" spans="1:8" ht="30" customHeight="1">
      <c r="A1" s="336" t="s">
        <v>1096</v>
      </c>
      <c r="B1" s="335"/>
      <c r="C1" s="335"/>
      <c r="D1" s="335"/>
      <c r="E1" s="335"/>
      <c r="F1" s="335"/>
      <c r="G1" s="335"/>
      <c r="H1" s="335"/>
    </row>
    <row r="2" spans="1:8" ht="15.75" customHeight="1">
      <c r="A2" s="337"/>
      <c r="B2" s="337" t="s">
        <v>954</v>
      </c>
      <c r="C2" s="337"/>
      <c r="D2" s="337" t="s">
        <v>955</v>
      </c>
      <c r="E2" s="337"/>
      <c r="F2" s="337" t="s">
        <v>525</v>
      </c>
      <c r="G2" s="337"/>
      <c r="H2" s="338" t="s">
        <v>956</v>
      </c>
    </row>
    <row r="3" spans="1:8" ht="31.5" customHeight="1">
      <c r="A3" s="337"/>
      <c r="B3" s="45" t="s">
        <v>266</v>
      </c>
      <c r="C3" s="45" t="s">
        <v>267</v>
      </c>
      <c r="D3" s="45" t="s">
        <v>266</v>
      </c>
      <c r="E3" s="45" t="s">
        <v>267</v>
      </c>
      <c r="F3" s="45" t="s">
        <v>266</v>
      </c>
      <c r="G3" s="45" t="s">
        <v>267</v>
      </c>
      <c r="H3" s="337"/>
    </row>
    <row r="4" spans="1:8" s="5" customFormat="1" ht="15.75">
      <c r="A4" s="339" t="s">
        <v>371</v>
      </c>
      <c r="B4" s="339"/>
      <c r="C4" s="339"/>
      <c r="D4" s="339"/>
      <c r="E4" s="339"/>
      <c r="F4" s="339"/>
      <c r="G4" s="339"/>
      <c r="H4" s="339"/>
    </row>
    <row r="5" spans="1:8" s="5" customFormat="1" ht="15.75">
      <c r="A5" s="122" t="s">
        <v>1087</v>
      </c>
      <c r="B5" s="68">
        <v>780</v>
      </c>
      <c r="C5" s="128">
        <v>770</v>
      </c>
      <c r="D5" s="128">
        <v>0</v>
      </c>
      <c r="E5" s="128">
        <v>1150</v>
      </c>
      <c r="F5" s="128">
        <v>385</v>
      </c>
      <c r="G5" s="128">
        <v>385</v>
      </c>
      <c r="H5" s="125">
        <v>2856</v>
      </c>
    </row>
    <row r="6" spans="1:8" s="5" customFormat="1" ht="15.75">
      <c r="A6" s="122" t="s">
        <v>1088</v>
      </c>
      <c r="B6" s="61">
        <v>195</v>
      </c>
      <c r="C6" s="100">
        <v>160</v>
      </c>
      <c r="D6" s="100">
        <v>0</v>
      </c>
      <c r="E6" s="100">
        <v>240</v>
      </c>
      <c r="F6" s="100">
        <v>85</v>
      </c>
      <c r="G6" s="100">
        <v>85</v>
      </c>
      <c r="H6" s="97">
        <v>700</v>
      </c>
    </row>
    <row r="7" spans="1:8" s="5" customFormat="1" ht="15.75">
      <c r="A7" s="122" t="s">
        <v>1089</v>
      </c>
      <c r="B7" s="61">
        <v>500</v>
      </c>
      <c r="C7" s="100">
        <v>450</v>
      </c>
      <c r="D7" s="100">
        <v>235</v>
      </c>
      <c r="E7" s="100">
        <v>235</v>
      </c>
      <c r="F7" s="100">
        <v>235</v>
      </c>
      <c r="G7" s="100">
        <v>235</v>
      </c>
      <c r="H7" s="97">
        <v>1506</v>
      </c>
    </row>
    <row r="8" spans="1:8" s="5" customFormat="1" ht="15.75">
      <c r="A8" s="122" t="s">
        <v>735</v>
      </c>
      <c r="B8" s="61">
        <v>0</v>
      </c>
      <c r="C8" s="100">
        <v>1750</v>
      </c>
      <c r="D8" s="100">
        <v>0</v>
      </c>
      <c r="E8" s="100">
        <v>50</v>
      </c>
      <c r="F8" s="100"/>
      <c r="G8" s="100"/>
      <c r="H8" s="97"/>
    </row>
    <row r="9" spans="1:8" s="5" customFormat="1" ht="15.75">
      <c r="A9" s="122" t="s">
        <v>1086</v>
      </c>
      <c r="B9" s="61">
        <v>170</v>
      </c>
      <c r="C9" s="100">
        <v>80</v>
      </c>
      <c r="D9" s="100">
        <v>155</v>
      </c>
      <c r="E9" s="100">
        <v>195</v>
      </c>
      <c r="F9" s="100">
        <v>80</v>
      </c>
      <c r="G9" s="100">
        <v>80</v>
      </c>
      <c r="H9" s="97">
        <v>420</v>
      </c>
    </row>
    <row r="10" spans="1:8" s="5" customFormat="1" ht="15.75">
      <c r="A10" s="122" t="s">
        <v>1392</v>
      </c>
      <c r="B10" s="61">
        <v>500</v>
      </c>
      <c r="C10" s="100">
        <v>135</v>
      </c>
      <c r="D10" s="100">
        <v>640</v>
      </c>
      <c r="E10" s="100">
        <v>150</v>
      </c>
      <c r="F10" s="100">
        <v>260</v>
      </c>
      <c r="G10" s="100">
        <v>260</v>
      </c>
      <c r="H10" s="97">
        <v>1608</v>
      </c>
    </row>
    <row r="11" spans="1:8" s="5" customFormat="1" ht="15.75">
      <c r="A11" s="58" t="s">
        <v>270</v>
      </c>
      <c r="B11" s="58">
        <f aca="true" t="shared" si="0" ref="B11:H11">SUM(B5:B10)</f>
        <v>2145</v>
      </c>
      <c r="C11" s="58">
        <f t="shared" si="0"/>
        <v>3345</v>
      </c>
      <c r="D11" s="58">
        <f t="shared" si="0"/>
        <v>1030</v>
      </c>
      <c r="E11" s="58">
        <f t="shared" si="0"/>
        <v>2020</v>
      </c>
      <c r="F11" s="58">
        <f t="shared" si="0"/>
        <v>1045</v>
      </c>
      <c r="G11" s="58">
        <f t="shared" si="0"/>
        <v>1045</v>
      </c>
      <c r="H11" s="58">
        <f t="shared" si="0"/>
        <v>7090</v>
      </c>
    </row>
    <row r="12" spans="1:8" s="5" customFormat="1" ht="15.75">
      <c r="A12" s="58" t="s">
        <v>271</v>
      </c>
      <c r="B12" s="340">
        <f>B11+C11</f>
        <v>5490</v>
      </c>
      <c r="C12" s="340"/>
      <c r="D12" s="340">
        <f>D11+E11</f>
        <v>3050</v>
      </c>
      <c r="E12" s="340"/>
      <c r="F12" s="340">
        <f>F11+G11</f>
        <v>2090</v>
      </c>
      <c r="G12" s="340"/>
      <c r="H12" s="58"/>
    </row>
    <row r="13" spans="1:8" s="5" customFormat="1" ht="15.75">
      <c r="A13" s="341"/>
      <c r="B13" s="341"/>
      <c r="C13" s="341"/>
      <c r="D13" s="341"/>
      <c r="E13" s="341"/>
      <c r="F13" s="341"/>
      <c r="G13" s="341"/>
      <c r="H13" s="341"/>
    </row>
    <row r="14" spans="1:8" s="5" customFormat="1" ht="15.75">
      <c r="A14" s="339" t="s">
        <v>372</v>
      </c>
      <c r="B14" s="339"/>
      <c r="C14" s="339"/>
      <c r="D14" s="339"/>
      <c r="E14" s="339"/>
      <c r="F14" s="339"/>
      <c r="G14" s="339"/>
      <c r="H14" s="339"/>
    </row>
    <row r="15" spans="1:8" s="5" customFormat="1" ht="31.5">
      <c r="A15" s="122" t="s">
        <v>1520</v>
      </c>
      <c r="B15" s="61">
        <v>110</v>
      </c>
      <c r="C15" s="100">
        <v>330</v>
      </c>
      <c r="D15" s="97"/>
      <c r="E15" s="97">
        <v>120</v>
      </c>
      <c r="F15" s="97">
        <v>110</v>
      </c>
      <c r="G15" s="97">
        <v>110</v>
      </c>
      <c r="H15" s="97">
        <v>1100</v>
      </c>
    </row>
    <row r="16" spans="1:8" s="5" customFormat="1" ht="15.75">
      <c r="A16" s="122" t="s">
        <v>1090</v>
      </c>
      <c r="B16" s="61">
        <v>200</v>
      </c>
      <c r="C16" s="100">
        <v>200</v>
      </c>
      <c r="D16" s="100">
        <v>180</v>
      </c>
      <c r="E16" s="100">
        <v>215</v>
      </c>
      <c r="F16" s="97">
        <v>115</v>
      </c>
      <c r="G16" s="97">
        <v>115</v>
      </c>
      <c r="H16" s="97">
        <v>805</v>
      </c>
    </row>
    <row r="17" spans="1:8" s="5" customFormat="1" ht="15.75">
      <c r="A17" s="122" t="s">
        <v>1521</v>
      </c>
      <c r="B17" s="61">
        <v>75</v>
      </c>
      <c r="C17" s="100"/>
      <c r="D17" s="100"/>
      <c r="E17" s="100"/>
      <c r="F17" s="97"/>
      <c r="G17" s="97"/>
      <c r="H17" s="97"/>
    </row>
    <row r="18" spans="1:8" s="5" customFormat="1" ht="15.75">
      <c r="A18" s="58" t="s">
        <v>270</v>
      </c>
      <c r="B18" s="58">
        <f>SUM(B15:B17)</f>
        <v>385</v>
      </c>
      <c r="C18" s="58">
        <f aca="true" t="shared" si="1" ref="C18:H18">SUM(C15:C17)</f>
        <v>530</v>
      </c>
      <c r="D18" s="58">
        <f t="shared" si="1"/>
        <v>180</v>
      </c>
      <c r="E18" s="58">
        <f t="shared" si="1"/>
        <v>335</v>
      </c>
      <c r="F18" s="58">
        <f t="shared" si="1"/>
        <v>225</v>
      </c>
      <c r="G18" s="58">
        <f t="shared" si="1"/>
        <v>225</v>
      </c>
      <c r="H18" s="58">
        <f t="shared" si="1"/>
        <v>1905</v>
      </c>
    </row>
    <row r="19" spans="1:8" s="5" customFormat="1" ht="15.75">
      <c r="A19" s="58" t="s">
        <v>271</v>
      </c>
      <c r="B19" s="340">
        <f>B18+C18</f>
        <v>915</v>
      </c>
      <c r="C19" s="340"/>
      <c r="D19" s="340">
        <f>D18+E18</f>
        <v>515</v>
      </c>
      <c r="E19" s="340"/>
      <c r="F19" s="340">
        <f>F18+G18</f>
        <v>450</v>
      </c>
      <c r="G19" s="340"/>
      <c r="H19" s="58"/>
    </row>
    <row r="20" spans="1:8" s="5" customFormat="1" ht="15.75">
      <c r="A20" s="341"/>
      <c r="B20" s="341"/>
      <c r="C20" s="341"/>
      <c r="D20" s="341"/>
      <c r="E20" s="341"/>
      <c r="F20" s="341"/>
      <c r="G20" s="341"/>
      <c r="H20" s="341"/>
    </row>
    <row r="21" spans="1:8" s="5" customFormat="1" ht="15.75">
      <c r="A21" s="339" t="s">
        <v>373</v>
      </c>
      <c r="B21" s="339"/>
      <c r="C21" s="339"/>
      <c r="D21" s="339"/>
      <c r="E21" s="339"/>
      <c r="F21" s="339"/>
      <c r="G21" s="339"/>
      <c r="H21" s="339"/>
    </row>
    <row r="22" spans="1:8" s="5" customFormat="1" ht="15.75">
      <c r="A22" s="129" t="s">
        <v>1391</v>
      </c>
      <c r="B22" s="123"/>
      <c r="C22" s="125">
        <v>280</v>
      </c>
      <c r="D22" s="125"/>
      <c r="E22" s="125">
        <v>150</v>
      </c>
      <c r="F22" s="125">
        <v>140</v>
      </c>
      <c r="G22" s="125">
        <v>140</v>
      </c>
      <c r="H22" s="128">
        <v>980</v>
      </c>
    </row>
    <row r="23" spans="1:8" s="5" customFormat="1" ht="15.75">
      <c r="A23" s="122" t="s">
        <v>1091</v>
      </c>
      <c r="B23" s="130"/>
      <c r="C23" s="97"/>
      <c r="D23" s="97"/>
      <c r="E23" s="97"/>
      <c r="F23" s="97">
        <v>135</v>
      </c>
      <c r="G23" s="97">
        <v>135</v>
      </c>
      <c r="H23" s="100">
        <v>945</v>
      </c>
    </row>
    <row r="24" spans="1:8" s="5" customFormat="1" ht="15.75">
      <c r="A24" s="58" t="s">
        <v>270</v>
      </c>
      <c r="B24" s="58">
        <f aca="true" t="shared" si="2" ref="B24:G24">SUM(B22:B23)</f>
        <v>0</v>
      </c>
      <c r="C24" s="58">
        <f>SUM(C22:C23)</f>
        <v>280</v>
      </c>
      <c r="D24" s="58">
        <f t="shared" si="2"/>
        <v>0</v>
      </c>
      <c r="E24" s="58">
        <f t="shared" si="2"/>
        <v>150</v>
      </c>
      <c r="F24" s="58">
        <f>SUM(F22:F23)</f>
        <v>275</v>
      </c>
      <c r="G24" s="58">
        <f t="shared" si="2"/>
        <v>275</v>
      </c>
      <c r="H24" s="58">
        <f>SUM(H22:H23)</f>
        <v>1925</v>
      </c>
    </row>
    <row r="25" spans="1:8" s="5" customFormat="1" ht="15.75">
      <c r="A25" s="58" t="s">
        <v>271</v>
      </c>
      <c r="B25" s="340">
        <f>B24+C24</f>
        <v>280</v>
      </c>
      <c r="C25" s="340"/>
      <c r="D25" s="340">
        <f>D24+E24</f>
        <v>150</v>
      </c>
      <c r="E25" s="340"/>
      <c r="F25" s="340">
        <f>F24+G24</f>
        <v>550</v>
      </c>
      <c r="G25" s="340"/>
      <c r="H25" s="58"/>
    </row>
    <row r="26" spans="1:8" s="5" customFormat="1" ht="15.75">
      <c r="A26" s="341"/>
      <c r="B26" s="341"/>
      <c r="C26" s="341"/>
      <c r="D26" s="341"/>
      <c r="E26" s="341"/>
      <c r="F26" s="341"/>
      <c r="G26" s="341"/>
      <c r="H26" s="341"/>
    </row>
    <row r="27" spans="1:8" s="5" customFormat="1" ht="15.75">
      <c r="A27" s="339" t="s">
        <v>1405</v>
      </c>
      <c r="B27" s="339"/>
      <c r="C27" s="339"/>
      <c r="D27" s="339"/>
      <c r="E27" s="339"/>
      <c r="F27" s="339"/>
      <c r="G27" s="339"/>
      <c r="H27" s="339"/>
    </row>
    <row r="28" spans="1:8" s="5" customFormat="1" ht="15.75">
      <c r="A28" s="122" t="s">
        <v>1406</v>
      </c>
      <c r="B28" s="68"/>
      <c r="C28" s="128"/>
      <c r="D28" s="128"/>
      <c r="E28" s="128"/>
      <c r="F28" s="128"/>
      <c r="G28" s="128"/>
      <c r="H28" s="128">
        <v>1340</v>
      </c>
    </row>
    <row r="29" spans="1:8" s="5" customFormat="1" ht="15.75">
      <c r="A29" s="58" t="s">
        <v>270</v>
      </c>
      <c r="B29" s="58">
        <f aca="true" t="shared" si="3" ref="B29:H29">SUM(B28:B28)</f>
        <v>0</v>
      </c>
      <c r="C29" s="58">
        <f t="shared" si="3"/>
        <v>0</v>
      </c>
      <c r="D29" s="58">
        <f t="shared" si="3"/>
        <v>0</v>
      </c>
      <c r="E29" s="58">
        <f t="shared" si="3"/>
        <v>0</v>
      </c>
      <c r="F29" s="58">
        <f t="shared" si="3"/>
        <v>0</v>
      </c>
      <c r="G29" s="58">
        <f t="shared" si="3"/>
        <v>0</v>
      </c>
      <c r="H29" s="58">
        <f t="shared" si="3"/>
        <v>1340</v>
      </c>
    </row>
    <row r="30" spans="1:8" s="5" customFormat="1" ht="15.75">
      <c r="A30" s="58" t="s">
        <v>271</v>
      </c>
      <c r="B30" s="340">
        <f>B29+C29</f>
        <v>0</v>
      </c>
      <c r="C30" s="340"/>
      <c r="D30" s="340">
        <f>D29+E29</f>
        <v>0</v>
      </c>
      <c r="E30" s="340"/>
      <c r="F30" s="340">
        <f>F29+G29</f>
        <v>0</v>
      </c>
      <c r="G30" s="340"/>
      <c r="H30" s="58"/>
    </row>
    <row r="31" spans="1:8" s="5" customFormat="1" ht="15.75">
      <c r="A31" s="353"/>
      <c r="B31" s="354"/>
      <c r="C31" s="354"/>
      <c r="D31" s="354"/>
      <c r="E31" s="354"/>
      <c r="F31" s="354"/>
      <c r="G31" s="354"/>
      <c r="H31" s="355"/>
    </row>
    <row r="32" spans="1:8" s="5" customFormat="1" ht="15.75">
      <c r="A32" s="339" t="s">
        <v>374</v>
      </c>
      <c r="B32" s="339"/>
      <c r="C32" s="339"/>
      <c r="D32" s="339"/>
      <c r="E32" s="339"/>
      <c r="F32" s="339"/>
      <c r="G32" s="339"/>
      <c r="H32" s="339"/>
    </row>
    <row r="33" spans="1:8" s="5" customFormat="1" ht="15.75">
      <c r="A33" s="122" t="s">
        <v>1393</v>
      </c>
      <c r="B33" s="68">
        <v>210</v>
      </c>
      <c r="C33" s="128">
        <v>150</v>
      </c>
      <c r="D33" s="128">
        <v>700</v>
      </c>
      <c r="E33" s="128"/>
      <c r="F33" s="128">
        <v>250</v>
      </c>
      <c r="G33" s="128">
        <v>250</v>
      </c>
      <c r="H33" s="128"/>
    </row>
    <row r="34" spans="1:8" s="5" customFormat="1" ht="15.75">
      <c r="A34" s="58" t="s">
        <v>270</v>
      </c>
      <c r="B34" s="58">
        <f aca="true" t="shared" si="4" ref="B34:G34">SUM(B33:B33)</f>
        <v>210</v>
      </c>
      <c r="C34" s="58">
        <f t="shared" si="4"/>
        <v>150</v>
      </c>
      <c r="D34" s="58">
        <f t="shared" si="4"/>
        <v>700</v>
      </c>
      <c r="E34" s="58">
        <f t="shared" si="4"/>
        <v>0</v>
      </c>
      <c r="F34" s="58">
        <f t="shared" si="4"/>
        <v>250</v>
      </c>
      <c r="G34" s="58">
        <f t="shared" si="4"/>
        <v>250</v>
      </c>
      <c r="H34" s="126">
        <v>1750</v>
      </c>
    </row>
    <row r="35" spans="1:8" s="5" customFormat="1" ht="15.75">
      <c r="A35" s="58" t="s">
        <v>271</v>
      </c>
      <c r="B35" s="340">
        <f>B34+C34</f>
        <v>360</v>
      </c>
      <c r="C35" s="340"/>
      <c r="D35" s="340">
        <f>D34+E34</f>
        <v>700</v>
      </c>
      <c r="E35" s="340"/>
      <c r="F35" s="340">
        <f>F34+G34</f>
        <v>500</v>
      </c>
      <c r="G35" s="340"/>
      <c r="H35" s="58"/>
    </row>
    <row r="36" spans="1:8" s="5" customFormat="1" ht="15.75">
      <c r="A36" s="341"/>
      <c r="B36" s="341"/>
      <c r="C36" s="341"/>
      <c r="D36" s="341"/>
      <c r="E36" s="341"/>
      <c r="F36" s="341"/>
      <c r="G36" s="341"/>
      <c r="H36" s="341"/>
    </row>
    <row r="37" spans="1:8" s="5" customFormat="1" ht="15.75">
      <c r="A37" s="339" t="s">
        <v>375</v>
      </c>
      <c r="B37" s="339"/>
      <c r="C37" s="339"/>
      <c r="D37" s="339"/>
      <c r="E37" s="339"/>
      <c r="F37" s="339"/>
      <c r="G37" s="339"/>
      <c r="H37" s="339"/>
    </row>
    <row r="38" spans="1:8" s="5" customFormat="1" ht="15.75">
      <c r="A38" s="122" t="s">
        <v>1098</v>
      </c>
      <c r="B38" s="68">
        <v>400</v>
      </c>
      <c r="C38" s="128">
        <v>560</v>
      </c>
      <c r="D38" s="128">
        <v>440</v>
      </c>
      <c r="E38" s="128">
        <v>440</v>
      </c>
      <c r="F38" s="128">
        <v>400</v>
      </c>
      <c r="G38" s="128">
        <v>400</v>
      </c>
      <c r="H38" s="128">
        <v>2400</v>
      </c>
    </row>
    <row r="39" spans="1:8" s="5" customFormat="1" ht="20.25" customHeight="1">
      <c r="A39" s="122" t="s">
        <v>1099</v>
      </c>
      <c r="B39" s="61"/>
      <c r="C39" s="100">
        <v>380</v>
      </c>
      <c r="D39" s="100"/>
      <c r="E39" s="100"/>
      <c r="F39" s="100">
        <v>190</v>
      </c>
      <c r="G39" s="100">
        <v>190</v>
      </c>
      <c r="H39" s="100">
        <v>1200</v>
      </c>
    </row>
    <row r="40" spans="1:8" s="5" customFormat="1" ht="31.5">
      <c r="A40" s="122" t="s">
        <v>1140</v>
      </c>
      <c r="B40" s="61">
        <v>400</v>
      </c>
      <c r="C40" s="100">
        <v>250</v>
      </c>
      <c r="D40" s="100">
        <v>415</v>
      </c>
      <c r="E40" s="100">
        <v>250</v>
      </c>
      <c r="F40" s="100">
        <v>520</v>
      </c>
      <c r="G40" s="100">
        <v>520</v>
      </c>
      <c r="H40" s="100">
        <v>3120</v>
      </c>
    </row>
    <row r="41" spans="1:8" s="5" customFormat="1" ht="48.75" customHeight="1">
      <c r="A41" s="122" t="s">
        <v>1141</v>
      </c>
      <c r="B41" s="61"/>
      <c r="C41" s="100">
        <v>320</v>
      </c>
      <c r="D41" s="100">
        <v>211</v>
      </c>
      <c r="E41" s="100">
        <v>2592</v>
      </c>
      <c r="F41" s="100"/>
      <c r="G41" s="100"/>
      <c r="H41" s="100"/>
    </row>
    <row r="42" spans="1:8" s="5" customFormat="1" ht="15.75">
      <c r="A42" s="58" t="s">
        <v>270</v>
      </c>
      <c r="B42" s="58">
        <f aca="true" t="shared" si="5" ref="B42:H42">SUM(B38:B41)</f>
        <v>800</v>
      </c>
      <c r="C42" s="58">
        <f t="shared" si="5"/>
        <v>1510</v>
      </c>
      <c r="D42" s="58">
        <f t="shared" si="5"/>
        <v>1066</v>
      </c>
      <c r="E42" s="58">
        <f t="shared" si="5"/>
        <v>3282</v>
      </c>
      <c r="F42" s="58">
        <f t="shared" si="5"/>
        <v>1110</v>
      </c>
      <c r="G42" s="58">
        <f t="shared" si="5"/>
        <v>1110</v>
      </c>
      <c r="H42" s="58">
        <f t="shared" si="5"/>
        <v>6720</v>
      </c>
    </row>
    <row r="43" spans="1:8" s="5" customFormat="1" ht="15.75">
      <c r="A43" s="58" t="s">
        <v>271</v>
      </c>
      <c r="B43" s="340">
        <f>B42+C42</f>
        <v>2310</v>
      </c>
      <c r="C43" s="340"/>
      <c r="D43" s="340">
        <f>D42+E42</f>
        <v>4348</v>
      </c>
      <c r="E43" s="340"/>
      <c r="F43" s="340">
        <f>F42+G42</f>
        <v>2220</v>
      </c>
      <c r="G43" s="340"/>
      <c r="H43" s="58"/>
    </row>
    <row r="44" spans="1:8" s="5" customFormat="1" ht="15.75">
      <c r="A44" s="341"/>
      <c r="B44" s="341"/>
      <c r="C44" s="341"/>
      <c r="D44" s="341"/>
      <c r="E44" s="341"/>
      <c r="F44" s="341"/>
      <c r="G44" s="341"/>
      <c r="H44" s="341"/>
    </row>
    <row r="45" spans="1:8" s="5" customFormat="1" ht="15.75">
      <c r="A45" s="339" t="s">
        <v>395</v>
      </c>
      <c r="B45" s="339"/>
      <c r="C45" s="339"/>
      <c r="D45" s="339"/>
      <c r="E45" s="339"/>
      <c r="F45" s="339"/>
      <c r="G45" s="339"/>
      <c r="H45" s="339"/>
    </row>
    <row r="46" spans="1:8" s="5" customFormat="1" ht="15.75">
      <c r="A46" s="122" t="s">
        <v>1100</v>
      </c>
      <c r="B46" s="68">
        <v>234</v>
      </c>
      <c r="C46" s="128">
        <v>732</v>
      </c>
      <c r="D46" s="128">
        <v>265</v>
      </c>
      <c r="E46" s="128">
        <v>855</v>
      </c>
      <c r="F46" s="128"/>
      <c r="G46" s="128"/>
      <c r="H46" s="128"/>
    </row>
    <row r="47" spans="1:8" s="5" customFormat="1" ht="15.75">
      <c r="A47" s="58" t="s">
        <v>270</v>
      </c>
      <c r="B47" s="58">
        <f>SUM(B46:B46)</f>
        <v>234</v>
      </c>
      <c r="C47" s="58">
        <f>SUM(C46:C46)</f>
        <v>732</v>
      </c>
      <c r="D47" s="58">
        <f>SUM(D46:D46)</f>
        <v>265</v>
      </c>
      <c r="E47" s="58">
        <f>SUM(E46:E46)</f>
        <v>855</v>
      </c>
      <c r="F47" s="58"/>
      <c r="G47" s="58"/>
      <c r="H47" s="58"/>
    </row>
    <row r="48" spans="1:8" s="5" customFormat="1" ht="15.75">
      <c r="A48" s="58" t="s">
        <v>271</v>
      </c>
      <c r="B48" s="340">
        <f>B47+C47</f>
        <v>966</v>
      </c>
      <c r="C48" s="340"/>
      <c r="D48" s="340">
        <f>D47+E47</f>
        <v>1120</v>
      </c>
      <c r="E48" s="340"/>
      <c r="F48" s="340">
        <f>F47+G47</f>
        <v>0</v>
      </c>
      <c r="G48" s="340"/>
      <c r="H48" s="58"/>
    </row>
    <row r="49" spans="1:8" s="5" customFormat="1" ht="15.75">
      <c r="A49" s="341"/>
      <c r="B49" s="341"/>
      <c r="C49" s="341"/>
      <c r="D49" s="341"/>
      <c r="E49" s="341"/>
      <c r="F49" s="341"/>
      <c r="G49" s="341"/>
      <c r="H49" s="341"/>
    </row>
    <row r="50" spans="1:8" s="5" customFormat="1" ht="15.75">
      <c r="A50" s="339" t="s">
        <v>376</v>
      </c>
      <c r="B50" s="339"/>
      <c r="C50" s="339"/>
      <c r="D50" s="339"/>
      <c r="E50" s="339"/>
      <c r="F50" s="339"/>
      <c r="G50" s="339"/>
      <c r="H50" s="339"/>
    </row>
    <row r="51" spans="1:8" s="5" customFormat="1" ht="15.75">
      <c r="A51" s="122" t="s">
        <v>1100</v>
      </c>
      <c r="B51" s="68">
        <v>360</v>
      </c>
      <c r="C51" s="128">
        <v>0</v>
      </c>
      <c r="D51" s="128">
        <v>0</v>
      </c>
      <c r="E51" s="125">
        <v>0</v>
      </c>
      <c r="F51" s="125">
        <v>180</v>
      </c>
      <c r="G51" s="125">
        <v>180</v>
      </c>
      <c r="H51" s="125">
        <v>1200</v>
      </c>
    </row>
    <row r="52" spans="1:8" s="5" customFormat="1" ht="15.75">
      <c r="A52" s="122" t="s">
        <v>1101</v>
      </c>
      <c r="B52" s="61">
        <v>320</v>
      </c>
      <c r="C52" s="100">
        <v>320</v>
      </c>
      <c r="D52" s="100">
        <v>120</v>
      </c>
      <c r="E52" s="97"/>
      <c r="F52" s="97">
        <v>340</v>
      </c>
      <c r="G52" s="97">
        <v>340</v>
      </c>
      <c r="H52" s="97">
        <v>2130</v>
      </c>
    </row>
    <row r="53" spans="1:8" s="5" customFormat="1" ht="15.75">
      <c r="A53" s="58" t="s">
        <v>270</v>
      </c>
      <c r="B53" s="58">
        <f>SUM(B51:B52)</f>
        <v>680</v>
      </c>
      <c r="C53" s="58">
        <f aca="true" t="shared" si="6" ref="C53:H53">SUM(C51:C52)</f>
        <v>320</v>
      </c>
      <c r="D53" s="58">
        <f t="shared" si="6"/>
        <v>120</v>
      </c>
      <c r="E53" s="58">
        <f t="shared" si="6"/>
        <v>0</v>
      </c>
      <c r="F53" s="58">
        <f t="shared" si="6"/>
        <v>520</v>
      </c>
      <c r="G53" s="58">
        <f t="shared" si="6"/>
        <v>520</v>
      </c>
      <c r="H53" s="58">
        <f t="shared" si="6"/>
        <v>3330</v>
      </c>
    </row>
    <row r="54" spans="1:8" s="5" customFormat="1" ht="15.75">
      <c r="A54" s="58" t="s">
        <v>271</v>
      </c>
      <c r="B54" s="340">
        <f>B53+C53</f>
        <v>1000</v>
      </c>
      <c r="C54" s="340"/>
      <c r="D54" s="340">
        <f>D53+E53</f>
        <v>120</v>
      </c>
      <c r="E54" s="340"/>
      <c r="F54" s="340">
        <f>F53+G53</f>
        <v>1040</v>
      </c>
      <c r="G54" s="340"/>
      <c r="H54" s="58"/>
    </row>
    <row r="55" spans="1:8" s="5" customFormat="1" ht="15.75">
      <c r="A55" s="341"/>
      <c r="B55" s="341"/>
      <c r="C55" s="341"/>
      <c r="D55" s="341"/>
      <c r="E55" s="341"/>
      <c r="F55" s="341"/>
      <c r="G55" s="341"/>
      <c r="H55" s="341"/>
    </row>
    <row r="56" spans="1:8" s="5" customFormat="1" ht="15.75">
      <c r="A56" s="339" t="s">
        <v>377</v>
      </c>
      <c r="B56" s="339"/>
      <c r="C56" s="339"/>
      <c r="D56" s="339"/>
      <c r="E56" s="339"/>
      <c r="F56" s="339"/>
      <c r="G56" s="339"/>
      <c r="H56" s="339"/>
    </row>
    <row r="57" spans="1:8" s="5" customFormat="1" ht="15.75">
      <c r="A57" s="122" t="s">
        <v>302</v>
      </c>
      <c r="B57" s="68">
        <v>50</v>
      </c>
      <c r="C57" s="128">
        <v>0</v>
      </c>
      <c r="D57" s="128">
        <v>0</v>
      </c>
      <c r="E57" s="128">
        <v>0</v>
      </c>
      <c r="F57" s="128">
        <v>70</v>
      </c>
      <c r="G57" s="128">
        <v>70</v>
      </c>
      <c r="H57" s="128">
        <f>70*7</f>
        <v>490</v>
      </c>
    </row>
    <row r="58" spans="1:8" s="5" customFormat="1" ht="15.75">
      <c r="A58" s="122" t="s">
        <v>825</v>
      </c>
      <c r="B58" s="61">
        <v>250</v>
      </c>
      <c r="C58" s="100">
        <v>0</v>
      </c>
      <c r="D58" s="100">
        <v>0</v>
      </c>
      <c r="E58" s="100">
        <v>0</v>
      </c>
      <c r="F58" s="100">
        <v>120</v>
      </c>
      <c r="G58" s="100">
        <v>120</v>
      </c>
      <c r="H58" s="100">
        <f>120*7</f>
        <v>840</v>
      </c>
    </row>
    <row r="59" spans="1:8" s="5" customFormat="1" ht="15.75">
      <c r="A59" s="122" t="s">
        <v>826</v>
      </c>
      <c r="B59" s="61">
        <v>250</v>
      </c>
      <c r="C59" s="100">
        <v>280</v>
      </c>
      <c r="D59" s="100">
        <v>400</v>
      </c>
      <c r="E59" s="100">
        <v>400</v>
      </c>
      <c r="F59" s="100">
        <v>130</v>
      </c>
      <c r="G59" s="100">
        <v>130</v>
      </c>
      <c r="H59" s="100">
        <f>130*7</f>
        <v>910</v>
      </c>
    </row>
    <row r="60" spans="1:8" s="5" customFormat="1" ht="16.5" customHeight="1">
      <c r="A60" s="122" t="s">
        <v>1102</v>
      </c>
      <c r="B60" s="61">
        <v>513</v>
      </c>
      <c r="C60" s="100">
        <v>513</v>
      </c>
      <c r="D60" s="100">
        <v>527</v>
      </c>
      <c r="E60" s="100">
        <v>527</v>
      </c>
      <c r="F60" s="100">
        <v>180</v>
      </c>
      <c r="G60" s="100">
        <v>180</v>
      </c>
      <c r="H60" s="100">
        <f>180*7</f>
        <v>1260</v>
      </c>
    </row>
    <row r="61" spans="1:8" s="5" customFormat="1" ht="15.75">
      <c r="A61" s="122" t="s">
        <v>233</v>
      </c>
      <c r="B61" s="61">
        <v>513</v>
      </c>
      <c r="C61" s="100">
        <v>513</v>
      </c>
      <c r="D61" s="100">
        <v>527</v>
      </c>
      <c r="E61" s="100">
        <v>527</v>
      </c>
      <c r="F61" s="100">
        <v>200</v>
      </c>
      <c r="G61" s="100">
        <v>200</v>
      </c>
      <c r="H61" s="100">
        <f>200*7</f>
        <v>1400</v>
      </c>
    </row>
    <row r="62" spans="1:8" s="5" customFormat="1" ht="15.75">
      <c r="A62" s="122" t="s">
        <v>980</v>
      </c>
      <c r="B62" s="68">
        <v>513</v>
      </c>
      <c r="C62" s="128">
        <v>513</v>
      </c>
      <c r="D62" s="128">
        <v>527</v>
      </c>
      <c r="E62" s="128">
        <v>527</v>
      </c>
      <c r="F62" s="128">
        <v>200</v>
      </c>
      <c r="G62" s="128">
        <v>200</v>
      </c>
      <c r="H62" s="128">
        <v>1400</v>
      </c>
    </row>
    <row r="63" spans="1:8" s="5" customFormat="1" ht="15.75">
      <c r="A63" s="122" t="s">
        <v>1103</v>
      </c>
      <c r="B63" s="61">
        <f>513-13</f>
        <v>500</v>
      </c>
      <c r="C63" s="100">
        <v>513</v>
      </c>
      <c r="D63" s="100">
        <v>527</v>
      </c>
      <c r="E63" s="100">
        <v>527</v>
      </c>
      <c r="F63" s="100">
        <v>190</v>
      </c>
      <c r="G63" s="100">
        <v>190</v>
      </c>
      <c r="H63" s="100">
        <f>190*7</f>
        <v>1330</v>
      </c>
    </row>
    <row r="64" spans="1:8" s="5" customFormat="1" ht="15.75">
      <c r="A64" s="122" t="s">
        <v>1104</v>
      </c>
      <c r="B64" s="61">
        <v>513</v>
      </c>
      <c r="C64" s="100">
        <v>522</v>
      </c>
      <c r="D64" s="100">
        <v>527</v>
      </c>
      <c r="E64" s="100">
        <v>527</v>
      </c>
      <c r="F64" s="100">
        <v>150</v>
      </c>
      <c r="G64" s="100">
        <v>150</v>
      </c>
      <c r="H64" s="100">
        <f>150*7</f>
        <v>1050</v>
      </c>
    </row>
    <row r="65" spans="1:8" s="5" customFormat="1" ht="15.75">
      <c r="A65" s="122" t="s">
        <v>1105</v>
      </c>
      <c r="B65" s="61">
        <v>200</v>
      </c>
      <c r="C65" s="100">
        <v>216</v>
      </c>
      <c r="D65" s="100">
        <v>300</v>
      </c>
      <c r="E65" s="100">
        <v>70</v>
      </c>
      <c r="F65" s="100">
        <v>70</v>
      </c>
      <c r="G65" s="100">
        <v>70</v>
      </c>
      <c r="H65" s="100">
        <f>70*7</f>
        <v>490</v>
      </c>
    </row>
    <row r="66" spans="1:8" s="5" customFormat="1" ht="15.75">
      <c r="A66" s="122" t="s">
        <v>1106</v>
      </c>
      <c r="B66" s="61">
        <f>573+150</f>
        <v>723</v>
      </c>
      <c r="C66" s="100">
        <v>458</v>
      </c>
      <c r="D66" s="100">
        <v>1727</v>
      </c>
      <c r="E66" s="100">
        <v>1187</v>
      </c>
      <c r="F66" s="100">
        <v>170</v>
      </c>
      <c r="G66" s="100">
        <v>170</v>
      </c>
      <c r="H66" s="100">
        <f>170*7</f>
        <v>1190</v>
      </c>
    </row>
    <row r="67" spans="1:8" s="5" customFormat="1" ht="15.75">
      <c r="A67" s="122" t="s">
        <v>1107</v>
      </c>
      <c r="B67" s="61">
        <v>867</v>
      </c>
      <c r="C67" s="100">
        <v>666</v>
      </c>
      <c r="D67" s="100">
        <v>220</v>
      </c>
      <c r="E67" s="100">
        <v>398</v>
      </c>
      <c r="F67" s="100">
        <v>600</v>
      </c>
      <c r="G67" s="100">
        <v>600</v>
      </c>
      <c r="H67" s="100">
        <f>600*8</f>
        <v>4800</v>
      </c>
    </row>
    <row r="68" spans="1:8" s="5" customFormat="1" ht="15.75">
      <c r="A68" s="122" t="s">
        <v>1108</v>
      </c>
      <c r="B68" s="61">
        <v>150</v>
      </c>
      <c r="C68" s="100"/>
      <c r="D68" s="100"/>
      <c r="E68" s="100"/>
      <c r="F68" s="100"/>
      <c r="G68" s="100"/>
      <c r="H68" s="100"/>
    </row>
    <row r="69" spans="1:8" s="5" customFormat="1" ht="15.75">
      <c r="A69" s="122" t="s">
        <v>1109</v>
      </c>
      <c r="B69" s="61">
        <v>208</v>
      </c>
      <c r="C69" s="100">
        <v>200</v>
      </c>
      <c r="D69" s="100">
        <v>264</v>
      </c>
      <c r="E69" s="100">
        <v>100</v>
      </c>
      <c r="F69" s="100">
        <v>120</v>
      </c>
      <c r="G69" s="100">
        <v>120</v>
      </c>
      <c r="H69" s="100">
        <f>120*8</f>
        <v>960</v>
      </c>
    </row>
    <row r="70" spans="1:8" s="5" customFormat="1" ht="15.75">
      <c r="A70" s="122" t="s">
        <v>1110</v>
      </c>
      <c r="B70" s="68">
        <v>540</v>
      </c>
      <c r="C70" s="68">
        <v>540</v>
      </c>
      <c r="D70" s="68">
        <v>540</v>
      </c>
      <c r="E70" s="68">
        <v>540</v>
      </c>
      <c r="F70" s="68">
        <v>540</v>
      </c>
      <c r="G70" s="68">
        <v>540</v>
      </c>
      <c r="H70" s="68">
        <f>540*8</f>
        <v>4320</v>
      </c>
    </row>
    <row r="71" spans="1:8" s="5" customFormat="1" ht="15.75">
      <c r="A71" s="122" t="s">
        <v>1111</v>
      </c>
      <c r="B71" s="68">
        <v>360</v>
      </c>
      <c r="C71" s="68">
        <v>300</v>
      </c>
      <c r="D71" s="68">
        <v>420</v>
      </c>
      <c r="E71" s="68">
        <v>427</v>
      </c>
      <c r="F71" s="68">
        <v>260</v>
      </c>
      <c r="G71" s="68">
        <v>260</v>
      </c>
      <c r="H71" s="68">
        <f>260*8</f>
        <v>2080</v>
      </c>
    </row>
    <row r="72" spans="1:8" s="5" customFormat="1" ht="15.75">
      <c r="A72" s="122" t="s">
        <v>1112</v>
      </c>
      <c r="B72" s="61">
        <v>360</v>
      </c>
      <c r="C72" s="100">
        <v>360</v>
      </c>
      <c r="D72" s="100">
        <v>240</v>
      </c>
      <c r="E72" s="100">
        <v>240</v>
      </c>
      <c r="F72" s="100">
        <v>240</v>
      </c>
      <c r="G72" s="100">
        <v>240</v>
      </c>
      <c r="H72" s="100">
        <f>240*8</f>
        <v>1920</v>
      </c>
    </row>
    <row r="73" spans="1:8" s="5" customFormat="1" ht="15.75">
      <c r="A73" s="122" t="s">
        <v>1113</v>
      </c>
      <c r="B73" s="68">
        <v>326</v>
      </c>
      <c r="C73" s="68"/>
      <c r="D73" s="68">
        <v>400</v>
      </c>
      <c r="E73" s="68">
        <v>0</v>
      </c>
      <c r="F73" s="68">
        <v>480</v>
      </c>
      <c r="G73" s="68">
        <v>480</v>
      </c>
      <c r="H73" s="68">
        <f>480*8</f>
        <v>3840</v>
      </c>
    </row>
    <row r="74" spans="1:8" s="5" customFormat="1" ht="31.5">
      <c r="A74" s="122" t="s">
        <v>1092</v>
      </c>
      <c r="B74" s="68"/>
      <c r="C74" s="68"/>
      <c r="D74" s="68">
        <v>1844</v>
      </c>
      <c r="E74" s="68">
        <v>1845</v>
      </c>
      <c r="F74" s="68"/>
      <c r="G74" s="68"/>
      <c r="H74" s="68"/>
    </row>
    <row r="75" spans="1:8" s="5" customFormat="1" ht="15.75">
      <c r="A75" s="58" t="s">
        <v>270</v>
      </c>
      <c r="B75" s="58">
        <f>SUM(B57:B74)</f>
        <v>6836</v>
      </c>
      <c r="C75" s="58">
        <f aca="true" t="shared" si="7" ref="C75:H75">SUM(C57:C74)</f>
        <v>5594</v>
      </c>
      <c r="D75" s="58">
        <f t="shared" si="7"/>
        <v>8990</v>
      </c>
      <c r="E75" s="58">
        <f t="shared" si="7"/>
        <v>7842</v>
      </c>
      <c r="F75" s="58">
        <f t="shared" si="7"/>
        <v>3720</v>
      </c>
      <c r="G75" s="58">
        <f t="shared" si="7"/>
        <v>3720</v>
      </c>
      <c r="H75" s="58">
        <f t="shared" si="7"/>
        <v>28280</v>
      </c>
    </row>
    <row r="76" spans="1:8" s="5" customFormat="1" ht="15.75">
      <c r="A76" s="58" t="s">
        <v>271</v>
      </c>
      <c r="B76" s="340">
        <f>B75+C75</f>
        <v>12430</v>
      </c>
      <c r="C76" s="340"/>
      <c r="D76" s="340">
        <f>D75+E75</f>
        <v>16832</v>
      </c>
      <c r="E76" s="340"/>
      <c r="F76" s="340">
        <f>F75+G75</f>
        <v>7440</v>
      </c>
      <c r="G76" s="340"/>
      <c r="H76" s="58"/>
    </row>
    <row r="77" spans="1:8" s="5" customFormat="1" ht="15.75">
      <c r="A77" s="341"/>
      <c r="B77" s="341"/>
      <c r="C77" s="341"/>
      <c r="D77" s="341"/>
      <c r="E77" s="341"/>
      <c r="F77" s="341"/>
      <c r="G77" s="341"/>
      <c r="H77" s="341"/>
    </row>
    <row r="78" spans="1:8" s="5" customFormat="1" ht="15.75">
      <c r="A78" s="356" t="s">
        <v>1402</v>
      </c>
      <c r="B78" s="357"/>
      <c r="C78" s="357"/>
      <c r="D78" s="357"/>
      <c r="E78" s="357"/>
      <c r="F78" s="357"/>
      <c r="G78" s="357"/>
      <c r="H78" s="358"/>
    </row>
    <row r="79" spans="1:8" s="5" customFormat="1" ht="15.75">
      <c r="A79" s="122" t="s">
        <v>1403</v>
      </c>
      <c r="B79" s="39">
        <v>130</v>
      </c>
      <c r="C79" s="39"/>
      <c r="D79" s="39">
        <v>300</v>
      </c>
      <c r="E79" s="39"/>
      <c r="F79" s="39"/>
      <c r="G79" s="39"/>
      <c r="H79" s="69">
        <v>1470</v>
      </c>
    </row>
    <row r="80" spans="1:8" s="5" customFormat="1" ht="15.75">
      <c r="A80" s="58" t="s">
        <v>270</v>
      </c>
      <c r="B80" s="58">
        <f>SUM(B79:B79)</f>
        <v>130</v>
      </c>
      <c r="C80" s="58">
        <f>SUM(C79:C79)</f>
        <v>0</v>
      </c>
      <c r="D80" s="58">
        <f>SUM(D79:D79)</f>
        <v>300</v>
      </c>
      <c r="E80" s="58">
        <f>SUM(E79:E79)</f>
        <v>0</v>
      </c>
      <c r="F80" s="58"/>
      <c r="G80" s="58"/>
      <c r="H80" s="58">
        <f>SUM(H79)</f>
        <v>1470</v>
      </c>
    </row>
    <row r="81" spans="1:8" s="5" customFormat="1" ht="15.75">
      <c r="A81" s="58" t="s">
        <v>271</v>
      </c>
      <c r="B81" s="340">
        <f>B80+C80</f>
        <v>130</v>
      </c>
      <c r="C81" s="340"/>
      <c r="D81" s="340">
        <f>D80+E80</f>
        <v>300</v>
      </c>
      <c r="E81" s="340"/>
      <c r="F81" s="340">
        <f>F80+G80</f>
        <v>0</v>
      </c>
      <c r="G81" s="340"/>
      <c r="H81" s="58"/>
    </row>
    <row r="82" spans="1:8" s="5" customFormat="1" ht="15.75">
      <c r="A82" s="140"/>
      <c r="B82" s="141"/>
      <c r="C82" s="141"/>
      <c r="D82" s="141"/>
      <c r="E82" s="141"/>
      <c r="F82" s="141"/>
      <c r="G82" s="141"/>
      <c r="H82" s="142"/>
    </row>
    <row r="83" spans="1:8" s="5" customFormat="1" ht="15.75">
      <c r="A83" s="356" t="s">
        <v>378</v>
      </c>
      <c r="B83" s="357"/>
      <c r="C83" s="357"/>
      <c r="D83" s="357"/>
      <c r="E83" s="357"/>
      <c r="F83" s="357"/>
      <c r="G83" s="357"/>
      <c r="H83" s="358"/>
    </row>
    <row r="84" spans="1:8" s="5" customFormat="1" ht="15.75">
      <c r="A84" s="122" t="s">
        <v>1114</v>
      </c>
      <c r="B84" s="39"/>
      <c r="C84" s="39"/>
      <c r="D84" s="39"/>
      <c r="E84" s="39"/>
      <c r="F84" s="39"/>
      <c r="G84" s="39"/>
      <c r="H84" s="69">
        <v>2000</v>
      </c>
    </row>
    <row r="85" spans="1:8" s="5" customFormat="1" ht="15.75">
      <c r="A85" s="58" t="s">
        <v>270</v>
      </c>
      <c r="B85" s="58">
        <f>SUM(B84:B84)</f>
        <v>0</v>
      </c>
      <c r="C85" s="58">
        <f>SUM(C84:C84)</f>
        <v>0</v>
      </c>
      <c r="D85" s="58">
        <f>SUM(D84:D84)</f>
        <v>0</v>
      </c>
      <c r="E85" s="58">
        <f>SUM(E84:E84)</f>
        <v>0</v>
      </c>
      <c r="F85" s="58"/>
      <c r="G85" s="58"/>
      <c r="H85" s="58">
        <f>SUM(H84)</f>
        <v>2000</v>
      </c>
    </row>
    <row r="86" spans="1:8" s="5" customFormat="1" ht="15.75">
      <c r="A86" s="58" t="s">
        <v>271</v>
      </c>
      <c r="B86" s="340">
        <f>B85+C85</f>
        <v>0</v>
      </c>
      <c r="C86" s="340"/>
      <c r="D86" s="340">
        <f>D85+E85</f>
        <v>0</v>
      </c>
      <c r="E86" s="340"/>
      <c r="F86" s="340">
        <f>F85+G85</f>
        <v>0</v>
      </c>
      <c r="G86" s="340"/>
      <c r="H86" s="58"/>
    </row>
    <row r="87" spans="1:8" s="5" customFormat="1" ht="15.75">
      <c r="A87" s="341"/>
      <c r="B87" s="341"/>
      <c r="C87" s="341"/>
      <c r="D87" s="341"/>
      <c r="E87" s="341"/>
      <c r="F87" s="341"/>
      <c r="G87" s="341"/>
      <c r="H87" s="341"/>
    </row>
    <row r="88" spans="1:8" s="5" customFormat="1" ht="15.75">
      <c r="A88" s="339" t="s">
        <v>665</v>
      </c>
      <c r="B88" s="339"/>
      <c r="C88" s="339"/>
      <c r="D88" s="339"/>
      <c r="E88" s="339"/>
      <c r="F88" s="339"/>
      <c r="G88" s="339"/>
      <c r="H88" s="339"/>
    </row>
    <row r="89" spans="1:8" s="5" customFormat="1" ht="15.75">
      <c r="A89" s="122" t="s">
        <v>1093</v>
      </c>
      <c r="B89" s="68">
        <v>0</v>
      </c>
      <c r="C89" s="128">
        <v>0</v>
      </c>
      <c r="D89" s="128">
        <v>0</v>
      </c>
      <c r="E89" s="128">
        <v>0</v>
      </c>
      <c r="F89" s="128">
        <v>95</v>
      </c>
      <c r="G89" s="128">
        <v>95</v>
      </c>
      <c r="H89" s="128">
        <v>660</v>
      </c>
    </row>
    <row r="90" spans="1:8" s="5" customFormat="1" ht="15.75">
      <c r="A90" s="58" t="s">
        <v>270</v>
      </c>
      <c r="B90" s="58">
        <f>SUM(B89:B89)</f>
        <v>0</v>
      </c>
      <c r="C90" s="58">
        <f>SUM(C89:C89)</f>
        <v>0</v>
      </c>
      <c r="D90" s="58">
        <f>SUM(D89:D89)</f>
        <v>0</v>
      </c>
      <c r="E90" s="58">
        <f>SUM(E89:E89)</f>
        <v>0</v>
      </c>
      <c r="F90" s="59">
        <f>F89</f>
        <v>95</v>
      </c>
      <c r="G90" s="59">
        <f>G89</f>
        <v>95</v>
      </c>
      <c r="H90" s="59">
        <f>H89</f>
        <v>660</v>
      </c>
    </row>
    <row r="91" spans="1:8" s="5" customFormat="1" ht="15.75">
      <c r="A91" s="58" t="s">
        <v>271</v>
      </c>
      <c r="B91" s="340">
        <f>B90+C90</f>
        <v>0</v>
      </c>
      <c r="C91" s="340"/>
      <c r="D91" s="340">
        <f>D90+E90</f>
        <v>0</v>
      </c>
      <c r="E91" s="340"/>
      <c r="F91" s="340">
        <f>F90+G90</f>
        <v>190</v>
      </c>
      <c r="G91" s="340"/>
      <c r="H91" s="58"/>
    </row>
    <row r="92" spans="1:8" s="5" customFormat="1" ht="15.75">
      <c r="A92" s="341"/>
      <c r="B92" s="341"/>
      <c r="C92" s="341"/>
      <c r="D92" s="341"/>
      <c r="E92" s="341"/>
      <c r="F92" s="341"/>
      <c r="G92" s="341"/>
      <c r="H92" s="341"/>
    </row>
    <row r="93" spans="1:8" s="5" customFormat="1" ht="15.75">
      <c r="A93" s="339" t="s">
        <v>379</v>
      </c>
      <c r="B93" s="339"/>
      <c r="C93" s="339"/>
      <c r="D93" s="339"/>
      <c r="E93" s="339"/>
      <c r="F93" s="339"/>
      <c r="G93" s="339"/>
      <c r="H93" s="339"/>
    </row>
    <row r="94" spans="1:8" s="5" customFormat="1" ht="15.75">
      <c r="A94" s="122" t="s">
        <v>1094</v>
      </c>
      <c r="B94" s="68">
        <v>900</v>
      </c>
      <c r="C94" s="128">
        <v>900</v>
      </c>
      <c r="D94" s="128">
        <v>1350</v>
      </c>
      <c r="E94" s="128">
        <v>1350</v>
      </c>
      <c r="F94" s="125">
        <v>1000</v>
      </c>
      <c r="G94" s="125">
        <v>1000</v>
      </c>
      <c r="H94" s="125">
        <v>8000</v>
      </c>
    </row>
    <row r="95" spans="1:8" s="5" customFormat="1" ht="15.75">
      <c r="A95" s="39" t="s">
        <v>380</v>
      </c>
      <c r="B95" s="61"/>
      <c r="C95" s="100"/>
      <c r="D95" s="100">
        <v>5839</v>
      </c>
      <c r="E95" s="100"/>
      <c r="F95" s="97"/>
      <c r="G95" s="97"/>
      <c r="H95" s="97"/>
    </row>
    <row r="96" spans="1:8" s="5" customFormat="1" ht="15.75">
      <c r="A96" s="58" t="s">
        <v>270</v>
      </c>
      <c r="B96" s="58">
        <f>SUM(B94:B95)</f>
        <v>900</v>
      </c>
      <c r="C96" s="58">
        <f aca="true" t="shared" si="8" ref="C96:H96">SUM(C94:C95)</f>
        <v>900</v>
      </c>
      <c r="D96" s="58">
        <f t="shared" si="8"/>
        <v>7189</v>
      </c>
      <c r="E96" s="58">
        <f t="shared" si="8"/>
        <v>1350</v>
      </c>
      <c r="F96" s="58">
        <f t="shared" si="8"/>
        <v>1000</v>
      </c>
      <c r="G96" s="58">
        <f t="shared" si="8"/>
        <v>1000</v>
      </c>
      <c r="H96" s="58">
        <f t="shared" si="8"/>
        <v>8000</v>
      </c>
    </row>
    <row r="97" spans="1:8" s="5" customFormat="1" ht="15.75">
      <c r="A97" s="58" t="s">
        <v>271</v>
      </c>
      <c r="B97" s="340">
        <f>B96+C96</f>
        <v>1800</v>
      </c>
      <c r="C97" s="340"/>
      <c r="D97" s="340">
        <f>D96+E96</f>
        <v>8539</v>
      </c>
      <c r="E97" s="340"/>
      <c r="F97" s="340">
        <f>F96+G96</f>
        <v>2000</v>
      </c>
      <c r="G97" s="340"/>
      <c r="H97" s="58"/>
    </row>
    <row r="98" spans="1:8" s="5" customFormat="1" ht="15.75">
      <c r="A98" s="341"/>
      <c r="B98" s="341"/>
      <c r="C98" s="341"/>
      <c r="D98" s="341"/>
      <c r="E98" s="341"/>
      <c r="F98" s="341"/>
      <c r="G98" s="341"/>
      <c r="H98" s="341"/>
    </row>
    <row r="99" spans="1:8" s="5" customFormat="1" ht="15.75">
      <c r="A99" s="339" t="s">
        <v>381</v>
      </c>
      <c r="B99" s="339"/>
      <c r="C99" s="339"/>
      <c r="D99" s="339"/>
      <c r="E99" s="339"/>
      <c r="F99" s="339"/>
      <c r="G99" s="339"/>
      <c r="H99" s="339"/>
    </row>
    <row r="100" spans="1:8" s="5" customFormat="1" ht="15.75">
      <c r="A100" s="122" t="s">
        <v>1095</v>
      </c>
      <c r="B100" s="68"/>
      <c r="C100" s="128">
        <v>276</v>
      </c>
      <c r="D100" s="128">
        <v>0</v>
      </c>
      <c r="E100" s="128">
        <v>220</v>
      </c>
      <c r="F100" s="128">
        <v>110</v>
      </c>
      <c r="G100" s="128">
        <v>110</v>
      </c>
      <c r="H100" s="128">
        <v>880</v>
      </c>
    </row>
    <row r="101" spans="1:8" s="5" customFormat="1" ht="15.75">
      <c r="A101" s="58" t="s">
        <v>270</v>
      </c>
      <c r="B101" s="58">
        <f aca="true" t="shared" si="9" ref="B101:H101">SUM(B100:B100)</f>
        <v>0</v>
      </c>
      <c r="C101" s="58">
        <f t="shared" si="9"/>
        <v>276</v>
      </c>
      <c r="D101" s="58">
        <f t="shared" si="9"/>
        <v>0</v>
      </c>
      <c r="E101" s="58">
        <f t="shared" si="9"/>
        <v>220</v>
      </c>
      <c r="F101" s="58">
        <f t="shared" si="9"/>
        <v>110</v>
      </c>
      <c r="G101" s="58">
        <f t="shared" si="9"/>
        <v>110</v>
      </c>
      <c r="H101" s="58">
        <f t="shared" si="9"/>
        <v>880</v>
      </c>
    </row>
    <row r="102" spans="1:8" s="5" customFormat="1" ht="15.75">
      <c r="A102" s="58" t="s">
        <v>271</v>
      </c>
      <c r="B102" s="340">
        <f>B101+C101</f>
        <v>276</v>
      </c>
      <c r="C102" s="340"/>
      <c r="D102" s="340">
        <f>D101+E101</f>
        <v>220</v>
      </c>
      <c r="E102" s="340"/>
      <c r="F102" s="340">
        <f>F101+G101</f>
        <v>220</v>
      </c>
      <c r="G102" s="340"/>
      <c r="H102" s="58"/>
    </row>
    <row r="103" spans="1:8" s="5" customFormat="1" ht="15.75">
      <c r="A103" s="341"/>
      <c r="B103" s="341"/>
      <c r="C103" s="341"/>
      <c r="D103" s="341"/>
      <c r="E103" s="341"/>
      <c r="F103" s="341"/>
      <c r="G103" s="341"/>
      <c r="H103" s="341"/>
    </row>
    <row r="104" spans="1:8" s="5" customFormat="1" ht="15.75">
      <c r="A104" s="339" t="s">
        <v>366</v>
      </c>
      <c r="B104" s="339"/>
      <c r="C104" s="339"/>
      <c r="D104" s="339"/>
      <c r="E104" s="339"/>
      <c r="F104" s="339"/>
      <c r="G104" s="339"/>
      <c r="H104" s="339"/>
    </row>
    <row r="105" spans="1:8" s="5" customFormat="1" ht="15.75">
      <c r="A105" s="122" t="s">
        <v>1115</v>
      </c>
      <c r="B105" s="68"/>
      <c r="C105" s="128"/>
      <c r="D105" s="128"/>
      <c r="E105" s="128"/>
      <c r="F105" s="128">
        <v>320</v>
      </c>
      <c r="G105" s="128">
        <v>320</v>
      </c>
      <c r="H105" s="128">
        <v>1900</v>
      </c>
    </row>
    <row r="106" spans="1:8" s="5" customFormat="1" ht="15.75">
      <c r="A106" s="122" t="s">
        <v>1111</v>
      </c>
      <c r="B106" s="61"/>
      <c r="C106" s="100"/>
      <c r="D106" s="100"/>
      <c r="E106" s="100"/>
      <c r="F106" s="100">
        <v>150</v>
      </c>
      <c r="G106" s="100">
        <v>150</v>
      </c>
      <c r="H106" s="100">
        <v>1200</v>
      </c>
    </row>
    <row r="107" spans="1:8" s="5" customFormat="1" ht="15.75">
      <c r="A107" s="58" t="s">
        <v>270</v>
      </c>
      <c r="B107" s="58">
        <f aca="true" t="shared" si="10" ref="B107:H107">SUM(B105:B106)</f>
        <v>0</v>
      </c>
      <c r="C107" s="58">
        <f t="shared" si="10"/>
        <v>0</v>
      </c>
      <c r="D107" s="58">
        <f t="shared" si="10"/>
        <v>0</v>
      </c>
      <c r="E107" s="58">
        <f t="shared" si="10"/>
        <v>0</v>
      </c>
      <c r="F107" s="58">
        <f t="shared" si="10"/>
        <v>470</v>
      </c>
      <c r="G107" s="58">
        <f t="shared" si="10"/>
        <v>470</v>
      </c>
      <c r="H107" s="58">
        <f t="shared" si="10"/>
        <v>3100</v>
      </c>
    </row>
    <row r="108" spans="1:8" s="5" customFormat="1" ht="15.75">
      <c r="A108" s="58" t="s">
        <v>271</v>
      </c>
      <c r="B108" s="340">
        <f>B107+C107</f>
        <v>0</v>
      </c>
      <c r="C108" s="340"/>
      <c r="D108" s="340">
        <f>D107+E107</f>
        <v>0</v>
      </c>
      <c r="E108" s="340"/>
      <c r="F108" s="340">
        <f>F107+G107</f>
        <v>940</v>
      </c>
      <c r="G108" s="340"/>
      <c r="H108" s="58"/>
    </row>
    <row r="109" spans="1:8" s="5" customFormat="1" ht="15.75">
      <c r="A109" s="341"/>
      <c r="B109" s="341"/>
      <c r="C109" s="341"/>
      <c r="D109" s="341"/>
      <c r="E109" s="341"/>
      <c r="F109" s="341"/>
      <c r="G109" s="341"/>
      <c r="H109" s="341"/>
    </row>
    <row r="110" spans="1:8" s="5" customFormat="1" ht="15.75">
      <c r="A110" s="339" t="s">
        <v>382</v>
      </c>
      <c r="B110" s="339"/>
      <c r="C110" s="339"/>
      <c r="D110" s="339"/>
      <c r="E110" s="339"/>
      <c r="F110" s="339"/>
      <c r="G110" s="339"/>
      <c r="H110" s="339"/>
    </row>
    <row r="111" spans="1:8" s="5" customFormat="1" ht="15.75">
      <c r="A111" s="122" t="s">
        <v>1116</v>
      </c>
      <c r="B111" s="123"/>
      <c r="C111" s="128">
        <v>1350</v>
      </c>
      <c r="D111" s="125"/>
      <c r="E111" s="125"/>
      <c r="F111" s="39"/>
      <c r="G111" s="39"/>
      <c r="H111" s="39"/>
    </row>
    <row r="112" spans="1:8" s="5" customFormat="1" ht="15.75">
      <c r="A112" s="58" t="s">
        <v>270</v>
      </c>
      <c r="B112" s="58">
        <f>SUM(B111:B111)</f>
        <v>0</v>
      </c>
      <c r="C112" s="58">
        <f>SUM(C111:C111)</f>
        <v>1350</v>
      </c>
      <c r="D112" s="58">
        <f>SUM(D111:D111)</f>
        <v>0</v>
      </c>
      <c r="E112" s="58">
        <f>SUM(E111:E111)</f>
        <v>0</v>
      </c>
      <c r="F112" s="59">
        <v>742</v>
      </c>
      <c r="G112" s="126">
        <v>742</v>
      </c>
      <c r="H112" s="126">
        <v>8800</v>
      </c>
    </row>
    <row r="113" spans="1:8" s="5" customFormat="1" ht="15.75">
      <c r="A113" s="58" t="s">
        <v>271</v>
      </c>
      <c r="B113" s="340">
        <f>B112+C112</f>
        <v>1350</v>
      </c>
      <c r="C113" s="340"/>
      <c r="D113" s="340">
        <f>D112+E112</f>
        <v>0</v>
      </c>
      <c r="E113" s="340"/>
      <c r="F113" s="340">
        <f>F112+G112</f>
        <v>1484</v>
      </c>
      <c r="G113" s="340"/>
      <c r="H113" s="58"/>
    </row>
    <row r="114" spans="1:8" s="5" customFormat="1" ht="15.75">
      <c r="A114" s="341"/>
      <c r="B114" s="341"/>
      <c r="C114" s="341"/>
      <c r="D114" s="341"/>
      <c r="E114" s="341"/>
      <c r="F114" s="341"/>
      <c r="G114" s="341"/>
      <c r="H114" s="341"/>
    </row>
    <row r="115" spans="1:8" s="5" customFormat="1" ht="15.75">
      <c r="A115" s="339" t="s">
        <v>383</v>
      </c>
      <c r="B115" s="339"/>
      <c r="C115" s="339"/>
      <c r="D115" s="339"/>
      <c r="E115" s="339"/>
      <c r="F115" s="339"/>
      <c r="G115" s="339"/>
      <c r="H115" s="339"/>
    </row>
    <row r="116" spans="1:8" s="5" customFormat="1" ht="15.75">
      <c r="A116" s="122" t="s">
        <v>1117</v>
      </c>
      <c r="B116" s="68">
        <f>510+350</f>
        <v>860</v>
      </c>
      <c r="C116" s="128">
        <v>370</v>
      </c>
      <c r="D116" s="128">
        <v>400</v>
      </c>
      <c r="E116" s="128">
        <v>400</v>
      </c>
      <c r="F116" s="128">
        <v>450</v>
      </c>
      <c r="G116" s="128">
        <v>450</v>
      </c>
      <c r="H116" s="128">
        <v>4100</v>
      </c>
    </row>
    <row r="117" spans="1:8" s="5" customFormat="1" ht="15.75">
      <c r="A117" s="58" t="s">
        <v>270</v>
      </c>
      <c r="B117" s="58">
        <f>SUM(B116:B116)</f>
        <v>860</v>
      </c>
      <c r="C117" s="58">
        <f>SUM(C116:C116)</f>
        <v>370</v>
      </c>
      <c r="D117" s="58">
        <f>SUM(D116:D116)</f>
        <v>400</v>
      </c>
      <c r="E117" s="58">
        <f>SUM(E116:E116)</f>
        <v>400</v>
      </c>
      <c r="F117" s="59">
        <v>450</v>
      </c>
      <c r="G117" s="126">
        <v>450</v>
      </c>
      <c r="H117" s="126">
        <f>H116</f>
        <v>4100</v>
      </c>
    </row>
    <row r="118" spans="1:8" s="5" customFormat="1" ht="15.75">
      <c r="A118" s="58" t="s">
        <v>271</v>
      </c>
      <c r="B118" s="340">
        <f>B117+C117</f>
        <v>1230</v>
      </c>
      <c r="C118" s="340"/>
      <c r="D118" s="340">
        <f>D117+E117</f>
        <v>800</v>
      </c>
      <c r="E118" s="340"/>
      <c r="F118" s="340">
        <f>F117+G117</f>
        <v>900</v>
      </c>
      <c r="G118" s="340"/>
      <c r="H118" s="58"/>
    </row>
    <row r="119" spans="1:8" s="5" customFormat="1" ht="15.75">
      <c r="A119" s="341"/>
      <c r="B119" s="341"/>
      <c r="C119" s="341"/>
      <c r="D119" s="341"/>
      <c r="E119" s="341"/>
      <c r="F119" s="341"/>
      <c r="G119" s="341"/>
      <c r="H119" s="341"/>
    </row>
    <row r="120" spans="1:8" s="5" customFormat="1" ht="15.75">
      <c r="A120" s="339" t="s">
        <v>384</v>
      </c>
      <c r="B120" s="339"/>
      <c r="C120" s="339"/>
      <c r="D120" s="339"/>
      <c r="E120" s="339"/>
      <c r="F120" s="339"/>
      <c r="G120" s="339"/>
      <c r="H120" s="339"/>
    </row>
    <row r="121" spans="1:8" s="5" customFormat="1" ht="15.75">
      <c r="A121" s="122" t="s">
        <v>1118</v>
      </c>
      <c r="B121" s="123"/>
      <c r="C121" s="125">
        <v>1020</v>
      </c>
      <c r="D121" s="125"/>
      <c r="E121" s="125">
        <v>600</v>
      </c>
      <c r="F121" s="125">
        <v>650</v>
      </c>
      <c r="G121" s="125">
        <v>650</v>
      </c>
      <c r="H121" s="125">
        <v>6500</v>
      </c>
    </row>
    <row r="122" spans="1:8" s="5" customFormat="1" ht="15.75">
      <c r="A122" s="58" t="s">
        <v>270</v>
      </c>
      <c r="B122" s="58">
        <f>SUM(B121:B121)</f>
        <v>0</v>
      </c>
      <c r="C122" s="58">
        <f>SUM(C121:C121)</f>
        <v>1020</v>
      </c>
      <c r="D122" s="58">
        <f>SUM(D121:D121)</f>
        <v>0</v>
      </c>
      <c r="E122" s="58">
        <f>SUM(E121:E121)</f>
        <v>600</v>
      </c>
      <c r="F122" s="59">
        <v>650</v>
      </c>
      <c r="G122" s="126">
        <v>650</v>
      </c>
      <c r="H122" s="126">
        <v>6500</v>
      </c>
    </row>
    <row r="123" spans="1:8" s="5" customFormat="1" ht="15.75">
      <c r="A123" s="58" t="s">
        <v>271</v>
      </c>
      <c r="B123" s="340">
        <f>B122+C122</f>
        <v>1020</v>
      </c>
      <c r="C123" s="340"/>
      <c r="D123" s="340">
        <f>D122+E122</f>
        <v>600</v>
      </c>
      <c r="E123" s="340"/>
      <c r="F123" s="340">
        <f>F122+G122</f>
        <v>1300</v>
      </c>
      <c r="G123" s="340"/>
      <c r="H123" s="58"/>
    </row>
    <row r="124" spans="1:8" s="5" customFormat="1" ht="15.75">
      <c r="A124" s="341"/>
      <c r="B124" s="341"/>
      <c r="C124" s="341"/>
      <c r="D124" s="341"/>
      <c r="E124" s="341"/>
      <c r="F124" s="341"/>
      <c r="G124" s="341"/>
      <c r="H124" s="341"/>
    </row>
    <row r="125" spans="1:8" s="5" customFormat="1" ht="15.75">
      <c r="A125" s="339" t="s">
        <v>385</v>
      </c>
      <c r="B125" s="339"/>
      <c r="C125" s="339"/>
      <c r="D125" s="339"/>
      <c r="E125" s="339"/>
      <c r="F125" s="339"/>
      <c r="G125" s="339"/>
      <c r="H125" s="339"/>
    </row>
    <row r="126" spans="1:8" s="5" customFormat="1" ht="15.75">
      <c r="A126" s="122" t="s">
        <v>302</v>
      </c>
      <c r="B126" s="68">
        <v>269</v>
      </c>
      <c r="C126" s="128">
        <v>175</v>
      </c>
      <c r="D126" s="128">
        <v>238</v>
      </c>
      <c r="E126" s="128">
        <v>75</v>
      </c>
      <c r="F126" s="128"/>
      <c r="G126" s="128"/>
      <c r="H126" s="128"/>
    </row>
    <row r="127" spans="1:8" s="5" customFormat="1" ht="15.75">
      <c r="A127" s="122" t="s">
        <v>825</v>
      </c>
      <c r="B127" s="61">
        <v>228</v>
      </c>
      <c r="C127" s="100">
        <v>380</v>
      </c>
      <c r="D127" s="100">
        <v>260</v>
      </c>
      <c r="E127" s="100">
        <v>105</v>
      </c>
      <c r="F127" s="100"/>
      <c r="G127" s="100"/>
      <c r="H127" s="100"/>
    </row>
    <row r="128" spans="1:8" s="5" customFormat="1" ht="15.75">
      <c r="A128" s="122" t="s">
        <v>826</v>
      </c>
      <c r="B128" s="61">
        <v>220</v>
      </c>
      <c r="C128" s="100">
        <v>460</v>
      </c>
      <c r="D128" s="100">
        <v>105</v>
      </c>
      <c r="E128" s="100">
        <v>260</v>
      </c>
      <c r="F128" s="100"/>
      <c r="G128" s="100"/>
      <c r="H128" s="100"/>
    </row>
    <row r="129" spans="1:8" s="5" customFormat="1" ht="15.75">
      <c r="A129" s="122" t="s">
        <v>961</v>
      </c>
      <c r="B129" s="61">
        <v>330</v>
      </c>
      <c r="C129" s="100">
        <v>320</v>
      </c>
      <c r="D129" s="100">
        <v>215</v>
      </c>
      <c r="E129" s="100">
        <v>215</v>
      </c>
      <c r="F129" s="100"/>
      <c r="G129" s="100"/>
      <c r="H129" s="100"/>
    </row>
    <row r="130" spans="1:8" s="5" customFormat="1" ht="15.75">
      <c r="A130" s="122" t="s">
        <v>828</v>
      </c>
      <c r="B130" s="68">
        <v>337</v>
      </c>
      <c r="C130" s="128">
        <v>305</v>
      </c>
      <c r="D130" s="128">
        <v>215</v>
      </c>
      <c r="E130" s="128">
        <v>285</v>
      </c>
      <c r="F130" s="128"/>
      <c r="G130" s="128"/>
      <c r="H130" s="128"/>
    </row>
    <row r="131" spans="1:8" s="5" customFormat="1" ht="15.75">
      <c r="A131" s="122" t="s">
        <v>829</v>
      </c>
      <c r="B131" s="61">
        <v>384</v>
      </c>
      <c r="C131" s="100">
        <v>310</v>
      </c>
      <c r="D131" s="100">
        <v>105</v>
      </c>
      <c r="E131" s="100">
        <v>225</v>
      </c>
      <c r="F131" s="100"/>
      <c r="G131" s="100"/>
      <c r="H131" s="100"/>
    </row>
    <row r="132" spans="1:8" s="5" customFormat="1" ht="15.75">
      <c r="A132" s="122" t="s">
        <v>233</v>
      </c>
      <c r="B132" s="61">
        <v>330</v>
      </c>
      <c r="C132" s="100">
        <v>280</v>
      </c>
      <c r="D132" s="100">
        <v>215</v>
      </c>
      <c r="E132" s="100">
        <v>215</v>
      </c>
      <c r="F132" s="100"/>
      <c r="G132" s="100"/>
      <c r="H132" s="100"/>
    </row>
    <row r="133" spans="1:8" s="5" customFormat="1" ht="15.75">
      <c r="A133" s="122" t="s">
        <v>1119</v>
      </c>
      <c r="B133" s="61">
        <v>337</v>
      </c>
      <c r="C133" s="100">
        <v>330</v>
      </c>
      <c r="D133" s="100">
        <v>200</v>
      </c>
      <c r="E133" s="100">
        <v>240</v>
      </c>
      <c r="F133" s="100"/>
      <c r="G133" s="100"/>
      <c r="H133" s="100"/>
    </row>
    <row r="134" spans="1:8" s="5" customFormat="1" ht="15.75">
      <c r="A134" s="122" t="s">
        <v>235</v>
      </c>
      <c r="B134" s="61">
        <v>337</v>
      </c>
      <c r="C134" s="100">
        <v>280</v>
      </c>
      <c r="D134" s="100">
        <v>200</v>
      </c>
      <c r="E134" s="100">
        <v>215</v>
      </c>
      <c r="F134" s="100"/>
      <c r="G134" s="100"/>
      <c r="H134" s="100"/>
    </row>
    <row r="135" spans="1:8" s="5" customFormat="1" ht="15.75">
      <c r="A135" s="122" t="s">
        <v>235</v>
      </c>
      <c r="B135" s="61">
        <v>330</v>
      </c>
      <c r="C135" s="100">
        <v>280</v>
      </c>
      <c r="D135" s="100">
        <v>215</v>
      </c>
      <c r="E135" s="100">
        <v>215</v>
      </c>
      <c r="F135" s="100"/>
      <c r="G135" s="100"/>
      <c r="H135" s="100"/>
    </row>
    <row r="136" spans="1:8" s="5" customFormat="1" ht="15.75">
      <c r="A136" s="122" t="s">
        <v>1120</v>
      </c>
      <c r="B136" s="61">
        <v>656</v>
      </c>
      <c r="C136" s="100">
        <v>668</v>
      </c>
      <c r="D136" s="100">
        <v>739</v>
      </c>
      <c r="E136" s="100">
        <v>702</v>
      </c>
      <c r="F136" s="100"/>
      <c r="G136" s="100"/>
      <c r="H136" s="100"/>
    </row>
    <row r="137" spans="1:8" s="5" customFormat="1" ht="15.75">
      <c r="A137" s="122" t="s">
        <v>1121</v>
      </c>
      <c r="B137" s="61">
        <v>2262</v>
      </c>
      <c r="C137" s="100">
        <v>1166</v>
      </c>
      <c r="D137" s="100">
        <v>3723</v>
      </c>
      <c r="E137" s="100">
        <v>1359</v>
      </c>
      <c r="F137" s="100"/>
      <c r="G137" s="100"/>
      <c r="H137" s="100"/>
    </row>
    <row r="138" spans="1:8" s="5" customFormat="1" ht="31.5">
      <c r="A138" s="122" t="s">
        <v>1097</v>
      </c>
      <c r="B138" s="61"/>
      <c r="C138" s="100"/>
      <c r="D138" s="100"/>
      <c r="E138" s="100"/>
      <c r="F138" s="100"/>
      <c r="G138" s="100"/>
      <c r="H138" s="100">
        <v>1200</v>
      </c>
    </row>
    <row r="139" spans="1:8" s="5" customFormat="1" ht="15.75">
      <c r="A139" s="58" t="s">
        <v>270</v>
      </c>
      <c r="B139" s="58">
        <f>SUM(B126:B138)</f>
        <v>6020</v>
      </c>
      <c r="C139" s="58">
        <f>SUM(C126:C137)</f>
        <v>4954</v>
      </c>
      <c r="D139" s="58">
        <f>SUM(D126:D137)</f>
        <v>6430</v>
      </c>
      <c r="E139" s="58">
        <f>SUM(E126:E137)</f>
        <v>4111</v>
      </c>
      <c r="F139" s="59">
        <v>1670</v>
      </c>
      <c r="G139" s="126">
        <v>1670</v>
      </c>
      <c r="H139" s="126">
        <f>24200+H138</f>
        <v>25400</v>
      </c>
    </row>
    <row r="140" spans="1:8" s="5" customFormat="1" ht="15.75">
      <c r="A140" s="58" t="s">
        <v>271</v>
      </c>
      <c r="B140" s="340">
        <f>B139+C139</f>
        <v>10974</v>
      </c>
      <c r="C140" s="340"/>
      <c r="D140" s="340">
        <f>D139+E139</f>
        <v>10541</v>
      </c>
      <c r="E140" s="340"/>
      <c r="F140" s="340">
        <f>F139+G139</f>
        <v>3340</v>
      </c>
      <c r="G140" s="340"/>
      <c r="H140" s="58"/>
    </row>
    <row r="141" spans="1:8" s="5" customFormat="1" ht="15.75">
      <c r="A141" s="341"/>
      <c r="B141" s="341"/>
      <c r="C141" s="341"/>
      <c r="D141" s="341"/>
      <c r="E141" s="341"/>
      <c r="F141" s="341"/>
      <c r="G141" s="341"/>
      <c r="H141" s="341"/>
    </row>
    <row r="142" spans="1:8" s="5" customFormat="1" ht="15.75">
      <c r="A142" s="339" t="s">
        <v>386</v>
      </c>
      <c r="B142" s="339"/>
      <c r="C142" s="339"/>
      <c r="D142" s="339"/>
      <c r="E142" s="339"/>
      <c r="F142" s="339"/>
      <c r="G142" s="339"/>
      <c r="H142" s="339"/>
    </row>
    <row r="143" spans="1:8" s="5" customFormat="1" ht="15.75">
      <c r="A143" s="122" t="s">
        <v>1122</v>
      </c>
      <c r="B143" s="68">
        <v>340</v>
      </c>
      <c r="C143" s="128">
        <v>241</v>
      </c>
      <c r="D143" s="128"/>
      <c r="E143" s="128"/>
      <c r="F143" s="128"/>
      <c r="G143" s="128"/>
      <c r="H143" s="128"/>
    </row>
    <row r="144" spans="1:8" s="5" customFormat="1" ht="15.75">
      <c r="A144" s="122" t="s">
        <v>1123</v>
      </c>
      <c r="B144" s="61">
        <v>816</v>
      </c>
      <c r="C144" s="100">
        <v>1031</v>
      </c>
      <c r="D144" s="100">
        <v>603</v>
      </c>
      <c r="E144" s="100">
        <v>2439</v>
      </c>
      <c r="F144" s="100"/>
      <c r="G144" s="100"/>
      <c r="H144" s="100"/>
    </row>
    <row r="145" spans="1:8" s="5" customFormat="1" ht="15.75">
      <c r="A145" s="58" t="s">
        <v>270</v>
      </c>
      <c r="B145" s="58">
        <f>SUM(B143:B144)</f>
        <v>1156</v>
      </c>
      <c r="C145" s="58">
        <f>SUM(C143:C144)</f>
        <v>1272</v>
      </c>
      <c r="D145" s="58">
        <f>SUM(D143:D144)</f>
        <v>603</v>
      </c>
      <c r="E145" s="58">
        <f>SUM(E143:E144)</f>
        <v>2439</v>
      </c>
      <c r="F145" s="59">
        <v>750</v>
      </c>
      <c r="G145" s="126">
        <v>750</v>
      </c>
      <c r="H145" s="126">
        <v>6700</v>
      </c>
    </row>
    <row r="146" spans="1:8" s="5" customFormat="1" ht="15.75">
      <c r="A146" s="58" t="s">
        <v>271</v>
      </c>
      <c r="B146" s="340">
        <f>B145+C145</f>
        <v>2428</v>
      </c>
      <c r="C146" s="340"/>
      <c r="D146" s="340">
        <f>D145+E145</f>
        <v>3042</v>
      </c>
      <c r="E146" s="340"/>
      <c r="F146" s="340">
        <f>F145+G145</f>
        <v>1500</v>
      </c>
      <c r="G146" s="340"/>
      <c r="H146" s="58"/>
    </row>
    <row r="147" spans="1:8" s="5" customFormat="1" ht="15.75">
      <c r="A147" s="341"/>
      <c r="B147" s="341"/>
      <c r="C147" s="341"/>
      <c r="D147" s="341"/>
      <c r="E147" s="341"/>
      <c r="F147" s="341"/>
      <c r="G147" s="341"/>
      <c r="H147" s="341"/>
    </row>
    <row r="148" spans="1:8" s="5" customFormat="1" ht="15.75">
      <c r="A148" s="339" t="s">
        <v>387</v>
      </c>
      <c r="B148" s="339"/>
      <c r="C148" s="339"/>
      <c r="D148" s="339"/>
      <c r="E148" s="339"/>
      <c r="F148" s="339"/>
      <c r="G148" s="339"/>
      <c r="H148" s="339"/>
    </row>
    <row r="149" spans="1:8" s="5" customFormat="1" ht="31.5">
      <c r="A149" s="122" t="s">
        <v>1124</v>
      </c>
      <c r="B149" s="68">
        <v>300</v>
      </c>
      <c r="C149" s="128">
        <v>300</v>
      </c>
      <c r="D149" s="128">
        <v>100</v>
      </c>
      <c r="E149" s="128">
        <v>550</v>
      </c>
      <c r="F149" s="128">
        <v>200</v>
      </c>
      <c r="G149" s="128">
        <v>200</v>
      </c>
      <c r="H149" s="373">
        <v>22000</v>
      </c>
    </row>
    <row r="150" spans="1:8" s="5" customFormat="1" ht="15.75">
      <c r="A150" s="122" t="s">
        <v>1125</v>
      </c>
      <c r="B150" s="61">
        <v>450</v>
      </c>
      <c r="C150" s="100">
        <v>560</v>
      </c>
      <c r="D150" s="100">
        <v>500</v>
      </c>
      <c r="E150" s="100">
        <v>500</v>
      </c>
      <c r="F150" s="100">
        <v>225</v>
      </c>
      <c r="G150" s="100">
        <v>225</v>
      </c>
      <c r="H150" s="374"/>
    </row>
    <row r="151" spans="1:8" s="5" customFormat="1" ht="15.75">
      <c r="A151" s="122" t="s">
        <v>1126</v>
      </c>
      <c r="B151" s="61">
        <v>950</v>
      </c>
      <c r="C151" s="100">
        <v>1200</v>
      </c>
      <c r="D151" s="100">
        <v>2000</v>
      </c>
      <c r="E151" s="100">
        <v>2000</v>
      </c>
      <c r="F151" s="100">
        <v>510</v>
      </c>
      <c r="G151" s="100">
        <v>510</v>
      </c>
      <c r="H151" s="374"/>
    </row>
    <row r="152" spans="1:8" s="5" customFormat="1" ht="19.5" customHeight="1">
      <c r="A152" s="122" t="s">
        <v>1127</v>
      </c>
      <c r="B152" s="61">
        <v>800</v>
      </c>
      <c r="C152" s="100">
        <v>1000</v>
      </c>
      <c r="D152" s="100">
        <v>1520</v>
      </c>
      <c r="E152" s="100">
        <v>1500</v>
      </c>
      <c r="F152" s="100">
        <v>440</v>
      </c>
      <c r="G152" s="100">
        <v>440</v>
      </c>
      <c r="H152" s="374"/>
    </row>
    <row r="153" spans="1:8" s="5" customFormat="1" ht="15.75">
      <c r="A153" s="122" t="s">
        <v>1128</v>
      </c>
      <c r="B153" s="61">
        <v>420</v>
      </c>
      <c r="C153" s="100"/>
      <c r="D153" s="100">
        <v>420</v>
      </c>
      <c r="E153" s="100"/>
      <c r="F153" s="100">
        <v>330</v>
      </c>
      <c r="G153" s="100">
        <v>330</v>
      </c>
      <c r="H153" s="374"/>
    </row>
    <row r="154" spans="1:8" s="5" customFormat="1" ht="15.75">
      <c r="A154" s="122" t="s">
        <v>1413</v>
      </c>
      <c r="B154" s="61">
        <v>623</v>
      </c>
      <c r="C154" s="100"/>
      <c r="D154" s="100">
        <v>615</v>
      </c>
      <c r="E154" s="100"/>
      <c r="F154" s="100">
        <v>400</v>
      </c>
      <c r="G154" s="100">
        <v>400</v>
      </c>
      <c r="H154" s="374"/>
    </row>
    <row r="155" spans="1:8" s="5" customFormat="1" ht="31.5">
      <c r="A155" s="122" t="s">
        <v>1129</v>
      </c>
      <c r="B155" s="61">
        <v>1200</v>
      </c>
      <c r="C155" s="100"/>
      <c r="D155" s="100">
        <v>1200</v>
      </c>
      <c r="E155" s="100">
        <v>800</v>
      </c>
      <c r="F155" s="100"/>
      <c r="G155" s="100"/>
      <c r="H155" s="375"/>
    </row>
    <row r="156" spans="1:8" s="5" customFormat="1" ht="38.25" customHeight="1">
      <c r="A156" s="166" t="s">
        <v>1421</v>
      </c>
      <c r="B156" s="61"/>
      <c r="C156" s="100"/>
      <c r="D156" s="100"/>
      <c r="E156" s="100"/>
      <c r="F156" s="100"/>
      <c r="G156" s="100"/>
      <c r="H156" s="100"/>
    </row>
    <row r="157" spans="1:8" s="5" customFormat="1" ht="30.75">
      <c r="A157" s="15" t="s">
        <v>1414</v>
      </c>
      <c r="B157" s="26">
        <f>25+50+870</f>
        <v>945</v>
      </c>
      <c r="C157" s="47">
        <f>120+30</f>
        <v>150</v>
      </c>
      <c r="D157" s="47">
        <f>75+35</f>
        <v>110</v>
      </c>
      <c r="E157" s="47">
        <v>20</v>
      </c>
      <c r="F157" s="47">
        <v>668</v>
      </c>
      <c r="G157" s="47">
        <v>668</v>
      </c>
      <c r="H157" s="50">
        <f>616+4060</f>
        <v>4676</v>
      </c>
    </row>
    <row r="158" spans="1:8" s="5" customFormat="1" ht="15.75">
      <c r="A158" s="165" t="s">
        <v>1415</v>
      </c>
      <c r="B158" s="48">
        <v>270</v>
      </c>
      <c r="C158" s="49">
        <v>0</v>
      </c>
      <c r="D158" s="49">
        <v>0</v>
      </c>
      <c r="E158" s="49">
        <v>0</v>
      </c>
      <c r="F158" s="49">
        <v>230</v>
      </c>
      <c r="G158" s="49">
        <v>230</v>
      </c>
      <c r="H158" s="53">
        <f>230*7</f>
        <v>1610</v>
      </c>
    </row>
    <row r="159" spans="1:8" s="5" customFormat="1" ht="30.75">
      <c r="A159" s="15" t="s">
        <v>1416</v>
      </c>
      <c r="B159" s="48">
        <f>210+260</f>
        <v>470</v>
      </c>
      <c r="C159" s="49">
        <f>125+110</f>
        <v>235</v>
      </c>
      <c r="D159" s="49">
        <v>0</v>
      </c>
      <c r="E159" s="49">
        <v>170</v>
      </c>
      <c r="F159" s="49">
        <v>280</v>
      </c>
      <c r="G159" s="49">
        <v>280</v>
      </c>
      <c r="H159" s="53">
        <f>280*7</f>
        <v>1960</v>
      </c>
    </row>
    <row r="160" spans="1:8" s="5" customFormat="1" ht="15.75">
      <c r="A160" s="165" t="s">
        <v>1417</v>
      </c>
      <c r="B160" s="48">
        <v>150</v>
      </c>
      <c r="C160" s="49">
        <f>130+40+130+45+195</f>
        <v>540</v>
      </c>
      <c r="D160" s="49">
        <v>0</v>
      </c>
      <c r="E160" s="49">
        <v>30</v>
      </c>
      <c r="F160" s="49">
        <v>560</v>
      </c>
      <c r="G160" s="49">
        <v>560</v>
      </c>
      <c r="H160" s="53">
        <f>560*7</f>
        <v>3920</v>
      </c>
    </row>
    <row r="161" spans="1:8" s="5" customFormat="1" ht="15.75">
      <c r="A161" s="15" t="s">
        <v>1418</v>
      </c>
      <c r="B161" s="48">
        <f>675+90</f>
        <v>765</v>
      </c>
      <c r="C161" s="49">
        <v>40</v>
      </c>
      <c r="D161" s="49">
        <v>100</v>
      </c>
      <c r="E161" s="49">
        <v>0</v>
      </c>
      <c r="F161" s="49">
        <v>440</v>
      </c>
      <c r="G161" s="49">
        <v>440</v>
      </c>
      <c r="H161" s="53">
        <f>440*7</f>
        <v>3080</v>
      </c>
    </row>
    <row r="162" spans="1:8" s="5" customFormat="1" ht="15.75">
      <c r="A162" s="165" t="s">
        <v>1419</v>
      </c>
      <c r="B162" s="48">
        <v>210</v>
      </c>
      <c r="C162" s="49">
        <v>0</v>
      </c>
      <c r="D162" s="49">
        <v>0</v>
      </c>
      <c r="E162" s="49">
        <v>0</v>
      </c>
      <c r="F162" s="49">
        <v>135</v>
      </c>
      <c r="G162" s="49">
        <v>135</v>
      </c>
      <c r="H162" s="53">
        <f>135*7</f>
        <v>945</v>
      </c>
    </row>
    <row r="163" spans="1:8" s="5" customFormat="1" ht="31.5">
      <c r="A163" s="15" t="s">
        <v>1420</v>
      </c>
      <c r="B163" s="48">
        <v>435</v>
      </c>
      <c r="C163" s="49">
        <v>285</v>
      </c>
      <c r="D163" s="49">
        <v>80</v>
      </c>
      <c r="E163" s="49">
        <v>0</v>
      </c>
      <c r="F163" s="49">
        <v>270</v>
      </c>
      <c r="G163" s="49">
        <v>270</v>
      </c>
      <c r="H163" s="53">
        <f>270*7</f>
        <v>1890</v>
      </c>
    </row>
    <row r="164" spans="1:8" s="5" customFormat="1" ht="15.75">
      <c r="A164" s="58" t="s">
        <v>270</v>
      </c>
      <c r="B164" s="58">
        <f>SUM(B149:B163)</f>
        <v>7988</v>
      </c>
      <c r="C164" s="58">
        <f aca="true" t="shared" si="11" ref="C164:H164">SUM(C149:C163)</f>
        <v>4310</v>
      </c>
      <c r="D164" s="58">
        <f t="shared" si="11"/>
        <v>6645</v>
      </c>
      <c r="E164" s="58">
        <f t="shared" si="11"/>
        <v>5570</v>
      </c>
      <c r="F164" s="58">
        <f t="shared" si="11"/>
        <v>4688</v>
      </c>
      <c r="G164" s="58">
        <f t="shared" si="11"/>
        <v>4688</v>
      </c>
      <c r="H164" s="58">
        <f t="shared" si="11"/>
        <v>40081</v>
      </c>
    </row>
    <row r="165" spans="1:8" s="5" customFormat="1" ht="15.75">
      <c r="A165" s="58" t="s">
        <v>271</v>
      </c>
      <c r="B165" s="340">
        <f>B164+C164</f>
        <v>12298</v>
      </c>
      <c r="C165" s="340"/>
      <c r="D165" s="340">
        <f>D164+E164</f>
        <v>12215</v>
      </c>
      <c r="E165" s="340"/>
      <c r="F165" s="340">
        <f>F164+G164</f>
        <v>9376</v>
      </c>
      <c r="G165" s="340"/>
      <c r="H165" s="58"/>
    </row>
    <row r="166" spans="1:8" s="5" customFormat="1" ht="15.75">
      <c r="A166" s="341"/>
      <c r="B166" s="341"/>
      <c r="C166" s="341"/>
      <c r="D166" s="341"/>
      <c r="E166" s="341"/>
      <c r="F166" s="341"/>
      <c r="G166" s="341"/>
      <c r="H166" s="341"/>
    </row>
    <row r="167" spans="1:8" s="5" customFormat="1" ht="15.75">
      <c r="A167" s="339" t="s">
        <v>388</v>
      </c>
      <c r="B167" s="339"/>
      <c r="C167" s="339"/>
      <c r="D167" s="339"/>
      <c r="E167" s="339"/>
      <c r="F167" s="339"/>
      <c r="G167" s="339"/>
      <c r="H167" s="339"/>
    </row>
    <row r="168" spans="1:8" s="5" customFormat="1" ht="15.75">
      <c r="A168" s="122" t="s">
        <v>1100</v>
      </c>
      <c r="B168" s="68">
        <v>884</v>
      </c>
      <c r="C168" s="128">
        <v>298</v>
      </c>
      <c r="D168" s="128">
        <v>2315</v>
      </c>
      <c r="E168" s="128">
        <v>353</v>
      </c>
      <c r="F168" s="128">
        <v>230</v>
      </c>
      <c r="G168" s="128">
        <v>230</v>
      </c>
      <c r="H168" s="128">
        <v>1673</v>
      </c>
    </row>
    <row r="169" spans="1:8" s="5" customFormat="1" ht="18.75" customHeight="1">
      <c r="A169" s="122" t="s">
        <v>1130</v>
      </c>
      <c r="B169" s="61"/>
      <c r="C169" s="100">
        <v>495</v>
      </c>
      <c r="D169" s="100">
        <v>0</v>
      </c>
      <c r="E169" s="100">
        <v>330</v>
      </c>
      <c r="F169" s="100">
        <v>390</v>
      </c>
      <c r="G169" s="100">
        <v>390</v>
      </c>
      <c r="H169" s="100">
        <v>2730</v>
      </c>
    </row>
    <row r="170" spans="1:8" s="5" customFormat="1" ht="31.5">
      <c r="A170" s="122" t="s">
        <v>317</v>
      </c>
      <c r="B170" s="61"/>
      <c r="C170" s="100">
        <v>150</v>
      </c>
      <c r="D170" s="100"/>
      <c r="E170" s="100"/>
      <c r="F170" s="100">
        <v>150</v>
      </c>
      <c r="G170" s="100">
        <v>150</v>
      </c>
      <c r="H170" s="100">
        <v>600</v>
      </c>
    </row>
    <row r="171" spans="1:8" s="5" customFormat="1" ht="15.75">
      <c r="A171" s="122" t="s">
        <v>1111</v>
      </c>
      <c r="B171" s="61"/>
      <c r="C171" s="100">
        <v>1500</v>
      </c>
      <c r="D171" s="100"/>
      <c r="E171" s="100">
        <v>1000</v>
      </c>
      <c r="F171" s="100">
        <v>308</v>
      </c>
      <c r="G171" s="100">
        <v>308</v>
      </c>
      <c r="H171" s="100">
        <v>2464</v>
      </c>
    </row>
    <row r="172" spans="1:8" s="5" customFormat="1" ht="15.75">
      <c r="A172" s="58" t="s">
        <v>270</v>
      </c>
      <c r="B172" s="58">
        <f>SUM(B168:B171)</f>
        <v>884</v>
      </c>
      <c r="C172" s="58">
        <f aca="true" t="shared" si="12" ref="C172:H172">SUM(C168:C171)</f>
        <v>2443</v>
      </c>
      <c r="D172" s="58">
        <f t="shared" si="12"/>
        <v>2315</v>
      </c>
      <c r="E172" s="58">
        <f t="shared" si="12"/>
        <v>1683</v>
      </c>
      <c r="F172" s="58">
        <f t="shared" si="12"/>
        <v>1078</v>
      </c>
      <c r="G172" s="58">
        <f t="shared" si="12"/>
        <v>1078</v>
      </c>
      <c r="H172" s="58">
        <f t="shared" si="12"/>
        <v>7467</v>
      </c>
    </row>
    <row r="173" spans="1:8" s="5" customFormat="1" ht="15.75">
      <c r="A173" s="58" t="s">
        <v>271</v>
      </c>
      <c r="B173" s="340">
        <f>B172+C172</f>
        <v>3327</v>
      </c>
      <c r="C173" s="340"/>
      <c r="D173" s="340">
        <f>D172+E172</f>
        <v>3998</v>
      </c>
      <c r="E173" s="340"/>
      <c r="F173" s="340">
        <f>F172+G172</f>
        <v>2156</v>
      </c>
      <c r="G173" s="340"/>
      <c r="H173" s="58"/>
    </row>
    <row r="174" spans="1:8" s="5" customFormat="1" ht="15.75">
      <c r="A174" s="341"/>
      <c r="B174" s="341"/>
      <c r="C174" s="341"/>
      <c r="D174" s="341"/>
      <c r="E174" s="341"/>
      <c r="F174" s="341"/>
      <c r="G174" s="341"/>
      <c r="H174" s="341"/>
    </row>
    <row r="175" spans="1:8" s="5" customFormat="1" ht="15.75">
      <c r="A175" s="339" t="s">
        <v>389</v>
      </c>
      <c r="B175" s="339"/>
      <c r="C175" s="339"/>
      <c r="D175" s="339"/>
      <c r="E175" s="339"/>
      <c r="F175" s="339"/>
      <c r="G175" s="339"/>
      <c r="H175" s="339"/>
    </row>
    <row r="176" spans="1:8" s="5" customFormat="1" ht="15.75">
      <c r="A176" s="39" t="s">
        <v>390</v>
      </c>
      <c r="B176" s="68">
        <v>274</v>
      </c>
      <c r="C176" s="128"/>
      <c r="D176" s="128">
        <v>560</v>
      </c>
      <c r="E176" s="128"/>
      <c r="F176" s="128"/>
      <c r="G176" s="128"/>
      <c r="H176" s="39"/>
    </row>
    <row r="177" spans="1:8" s="5" customFormat="1" ht="15.75">
      <c r="A177" s="58" t="s">
        <v>270</v>
      </c>
      <c r="B177" s="58">
        <f>SUM(B176:B176)</f>
        <v>274</v>
      </c>
      <c r="C177" s="58">
        <f>SUM(C176:C176)</f>
        <v>0</v>
      </c>
      <c r="D177" s="58">
        <f>SUM(D176:D176)</f>
        <v>560</v>
      </c>
      <c r="E177" s="58">
        <f>SUM(E176:E176)</f>
        <v>0</v>
      </c>
      <c r="F177" s="59">
        <v>256</v>
      </c>
      <c r="G177" s="126">
        <v>256</v>
      </c>
      <c r="H177" s="126">
        <v>1900</v>
      </c>
    </row>
    <row r="178" spans="1:8" s="5" customFormat="1" ht="15.75">
      <c r="A178" s="58" t="s">
        <v>271</v>
      </c>
      <c r="B178" s="340">
        <f>B177+C177</f>
        <v>274</v>
      </c>
      <c r="C178" s="340"/>
      <c r="D178" s="340">
        <f>D177+E177</f>
        <v>560</v>
      </c>
      <c r="E178" s="340"/>
      <c r="F178" s="340">
        <f>F177+G177</f>
        <v>512</v>
      </c>
      <c r="G178" s="340"/>
      <c r="H178" s="58"/>
    </row>
    <row r="179" spans="1:8" s="5" customFormat="1" ht="15.75">
      <c r="A179" s="341"/>
      <c r="B179" s="341"/>
      <c r="C179" s="341"/>
      <c r="D179" s="341"/>
      <c r="E179" s="341"/>
      <c r="F179" s="341"/>
      <c r="G179" s="341"/>
      <c r="H179" s="341"/>
    </row>
    <row r="180" spans="1:8" s="5" customFormat="1" ht="15.75">
      <c r="A180" s="339" t="s">
        <v>391</v>
      </c>
      <c r="B180" s="339"/>
      <c r="C180" s="339"/>
      <c r="D180" s="339"/>
      <c r="E180" s="339"/>
      <c r="F180" s="339"/>
      <c r="G180" s="339"/>
      <c r="H180" s="339"/>
    </row>
    <row r="181" spans="1:8" s="5" customFormat="1" ht="47.25">
      <c r="A181" s="122" t="s">
        <v>1394</v>
      </c>
      <c r="B181" s="68">
        <v>400</v>
      </c>
      <c r="C181" s="128"/>
      <c r="D181" s="128">
        <v>0</v>
      </c>
      <c r="E181" s="128"/>
      <c r="F181" s="128"/>
      <c r="G181" s="128"/>
      <c r="H181" s="39"/>
    </row>
    <row r="182" spans="1:8" s="5" customFormat="1" ht="15.75">
      <c r="A182" s="58" t="s">
        <v>270</v>
      </c>
      <c r="B182" s="58">
        <f>SUM(B181:B181)</f>
        <v>400</v>
      </c>
      <c r="C182" s="58">
        <f>SUM(C181:C181)</f>
        <v>0</v>
      </c>
      <c r="D182" s="58">
        <f>SUM(D181:D181)</f>
        <v>0</v>
      </c>
      <c r="E182" s="58">
        <f>SUM(E181:E181)</f>
        <v>0</v>
      </c>
      <c r="F182" s="58"/>
      <c r="G182" s="58"/>
      <c r="H182" s="58"/>
    </row>
    <row r="183" spans="1:8" s="5" customFormat="1" ht="15.75">
      <c r="A183" s="58" t="s">
        <v>271</v>
      </c>
      <c r="B183" s="340">
        <f>B182+C182</f>
        <v>400</v>
      </c>
      <c r="C183" s="340"/>
      <c r="D183" s="340">
        <f>D182+E182</f>
        <v>0</v>
      </c>
      <c r="E183" s="340"/>
      <c r="F183" s="340">
        <f>F182+G182</f>
        <v>0</v>
      </c>
      <c r="G183" s="340"/>
      <c r="H183" s="58"/>
    </row>
    <row r="184" spans="1:8" s="5" customFormat="1" ht="15.75">
      <c r="A184" s="341"/>
      <c r="B184" s="341"/>
      <c r="C184" s="341"/>
      <c r="D184" s="341"/>
      <c r="E184" s="341"/>
      <c r="F184" s="341"/>
      <c r="G184" s="341"/>
      <c r="H184" s="341"/>
    </row>
    <row r="185" spans="1:8" s="5" customFormat="1" ht="15.75">
      <c r="A185" s="339" t="s">
        <v>498</v>
      </c>
      <c r="B185" s="339"/>
      <c r="C185" s="339"/>
      <c r="D185" s="339"/>
      <c r="E185" s="339"/>
      <c r="F185" s="339"/>
      <c r="G185" s="339"/>
      <c r="H185" s="339"/>
    </row>
    <row r="186" spans="1:8" s="5" customFormat="1" ht="15.75">
      <c r="A186" s="58" t="s">
        <v>270</v>
      </c>
      <c r="B186" s="58">
        <v>2820</v>
      </c>
      <c r="C186" s="58"/>
      <c r="D186" s="58">
        <v>5991</v>
      </c>
      <c r="E186" s="58"/>
      <c r="F186" s="58"/>
      <c r="G186" s="58"/>
      <c r="H186" s="58"/>
    </row>
    <row r="187" spans="1:8" s="5" customFormat="1" ht="15.75">
      <c r="A187" s="58" t="s">
        <v>271</v>
      </c>
      <c r="B187" s="340">
        <f>B186+C186</f>
        <v>2820</v>
      </c>
      <c r="C187" s="340"/>
      <c r="D187" s="340">
        <f>D186+E186</f>
        <v>5991</v>
      </c>
      <c r="E187" s="340"/>
      <c r="F187" s="340"/>
      <c r="G187" s="340"/>
      <c r="H187" s="58"/>
    </row>
    <row r="188" spans="1:8" s="5" customFormat="1" ht="15.75">
      <c r="A188" s="341"/>
      <c r="B188" s="341"/>
      <c r="C188" s="341"/>
      <c r="D188" s="341"/>
      <c r="E188" s="341"/>
      <c r="F188" s="341"/>
      <c r="G188" s="341"/>
      <c r="H188" s="341"/>
    </row>
    <row r="189" spans="1:8" s="5" customFormat="1" ht="15.75">
      <c r="A189" s="339" t="s">
        <v>499</v>
      </c>
      <c r="B189" s="339"/>
      <c r="C189" s="339"/>
      <c r="D189" s="339"/>
      <c r="E189" s="339"/>
      <c r="F189" s="339"/>
      <c r="G189" s="339"/>
      <c r="H189" s="339"/>
    </row>
    <row r="190" spans="1:8" s="5" customFormat="1" ht="15.75">
      <c r="A190" s="58" t="s">
        <v>270</v>
      </c>
      <c r="B190" s="58">
        <v>156</v>
      </c>
      <c r="C190" s="58"/>
      <c r="D190" s="58"/>
      <c r="E190" s="58"/>
      <c r="F190" s="58"/>
      <c r="G190" s="58"/>
      <c r="H190" s="58"/>
    </row>
    <row r="191" spans="1:8" s="5" customFormat="1" ht="15.75">
      <c r="A191" s="58" t="s">
        <v>271</v>
      </c>
      <c r="B191" s="340">
        <f>B190+C190</f>
        <v>156</v>
      </c>
      <c r="C191" s="340"/>
      <c r="D191" s="340"/>
      <c r="E191" s="340"/>
      <c r="F191" s="340"/>
      <c r="G191" s="340"/>
      <c r="H191" s="58"/>
    </row>
    <row r="192" spans="1:8" s="5" customFormat="1" ht="15.75">
      <c r="A192" s="341"/>
      <c r="B192" s="341"/>
      <c r="C192" s="341"/>
      <c r="D192" s="341"/>
      <c r="E192" s="341"/>
      <c r="F192" s="341"/>
      <c r="G192" s="341"/>
      <c r="H192" s="341"/>
    </row>
    <row r="193" spans="1:8" s="5" customFormat="1" ht="15.75">
      <c r="A193" s="59" t="s">
        <v>344</v>
      </c>
      <c r="B193" s="124">
        <f aca="true" t="shared" si="13" ref="B193:H193">B190+B186+B182+B177+B172+B164+B145+B139+B122+B117+B112+B107+B101+B96+B85+B75+B53+B47+B42+B34+B24+B18+B11+B90+B29+B80</f>
        <v>32878</v>
      </c>
      <c r="C193" s="124">
        <f t="shared" si="13"/>
        <v>29356</v>
      </c>
      <c r="D193" s="124">
        <f t="shared" si="13"/>
        <v>42784</v>
      </c>
      <c r="E193" s="124">
        <f t="shared" si="13"/>
        <v>30857</v>
      </c>
      <c r="F193" s="124">
        <f t="shared" si="13"/>
        <v>19104</v>
      </c>
      <c r="G193" s="124">
        <f t="shared" si="13"/>
        <v>19104</v>
      </c>
      <c r="H193" s="124">
        <f t="shared" si="13"/>
        <v>169398</v>
      </c>
    </row>
    <row r="194" spans="1:8" s="5" customFormat="1" ht="15.75">
      <c r="A194" s="58" t="s">
        <v>271</v>
      </c>
      <c r="B194" s="340">
        <f>B193+C193</f>
        <v>62234</v>
      </c>
      <c r="C194" s="340"/>
      <c r="D194" s="359">
        <f>D193+E193</f>
        <v>73641</v>
      </c>
      <c r="E194" s="361"/>
      <c r="F194" s="340">
        <f>F193+G193</f>
        <v>38208</v>
      </c>
      <c r="G194" s="340"/>
      <c r="H194" s="58"/>
    </row>
  </sheetData>
  <sheetProtection/>
  <mergeCells count="139">
    <mergeCell ref="A192:H192"/>
    <mergeCell ref="B194:C194"/>
    <mergeCell ref="D194:E194"/>
    <mergeCell ref="F194:G194"/>
    <mergeCell ref="F187:G187"/>
    <mergeCell ref="A188:H188"/>
    <mergeCell ref="A87:H87"/>
    <mergeCell ref="A88:H88"/>
    <mergeCell ref="B91:C91"/>
    <mergeCell ref="D91:E91"/>
    <mergeCell ref="F91:G91"/>
    <mergeCell ref="A180:H180"/>
    <mergeCell ref="A148:H148"/>
    <mergeCell ref="B165:C165"/>
    <mergeCell ref="D165:E165"/>
    <mergeCell ref="F165:G165"/>
    <mergeCell ref="B183:C183"/>
    <mergeCell ref="D183:E183"/>
    <mergeCell ref="F183:G183"/>
    <mergeCell ref="A189:H189"/>
    <mergeCell ref="B191:C191"/>
    <mergeCell ref="D191:E191"/>
    <mergeCell ref="F191:G191"/>
    <mergeCell ref="B187:C187"/>
    <mergeCell ref="D187:E187"/>
    <mergeCell ref="A184:H184"/>
    <mergeCell ref="A185:H185"/>
    <mergeCell ref="B173:C173"/>
    <mergeCell ref="D173:E173"/>
    <mergeCell ref="F173:G173"/>
    <mergeCell ref="A179:H179"/>
    <mergeCell ref="A174:H174"/>
    <mergeCell ref="A175:H175"/>
    <mergeCell ref="B178:C178"/>
    <mergeCell ref="D178:E178"/>
    <mergeCell ref="F178:G178"/>
    <mergeCell ref="A166:H166"/>
    <mergeCell ref="A167:H167"/>
    <mergeCell ref="F140:G140"/>
    <mergeCell ref="A141:H141"/>
    <mergeCell ref="A142:H142"/>
    <mergeCell ref="B146:C146"/>
    <mergeCell ref="D146:E146"/>
    <mergeCell ref="F146:G146"/>
    <mergeCell ref="H149:H155"/>
    <mergeCell ref="D118:E118"/>
    <mergeCell ref="F118:G118"/>
    <mergeCell ref="A147:H147"/>
    <mergeCell ref="B123:C123"/>
    <mergeCell ref="D123:E123"/>
    <mergeCell ref="F123:G123"/>
    <mergeCell ref="A124:H124"/>
    <mergeCell ref="A125:H125"/>
    <mergeCell ref="B140:C140"/>
    <mergeCell ref="D140:E140"/>
    <mergeCell ref="A119:H119"/>
    <mergeCell ref="A120:H120"/>
    <mergeCell ref="A109:H109"/>
    <mergeCell ref="A110:H110"/>
    <mergeCell ref="B113:C113"/>
    <mergeCell ref="D113:E113"/>
    <mergeCell ref="F113:G113"/>
    <mergeCell ref="A114:H114"/>
    <mergeCell ref="A115:H115"/>
    <mergeCell ref="B118:C118"/>
    <mergeCell ref="D97:E97"/>
    <mergeCell ref="F97:G97"/>
    <mergeCell ref="A104:H104"/>
    <mergeCell ref="B108:C108"/>
    <mergeCell ref="D108:E108"/>
    <mergeCell ref="F108:G108"/>
    <mergeCell ref="B102:C102"/>
    <mergeCell ref="D102:E102"/>
    <mergeCell ref="F102:G102"/>
    <mergeCell ref="A103:H103"/>
    <mergeCell ref="A98:H98"/>
    <mergeCell ref="A99:H99"/>
    <mergeCell ref="A77:H77"/>
    <mergeCell ref="A83:H83"/>
    <mergeCell ref="B86:C86"/>
    <mergeCell ref="D86:E86"/>
    <mergeCell ref="F86:G86"/>
    <mergeCell ref="A92:H92"/>
    <mergeCell ref="A93:H93"/>
    <mergeCell ref="B97:C97"/>
    <mergeCell ref="F48:G48"/>
    <mergeCell ref="A56:H56"/>
    <mergeCell ref="B76:C76"/>
    <mergeCell ref="D76:E76"/>
    <mergeCell ref="F76:G76"/>
    <mergeCell ref="B54:C54"/>
    <mergeCell ref="D54:E54"/>
    <mergeCell ref="F54:G54"/>
    <mergeCell ref="A55:H55"/>
    <mergeCell ref="A50:H50"/>
    <mergeCell ref="A36:H36"/>
    <mergeCell ref="A37:H37"/>
    <mergeCell ref="B43:C43"/>
    <mergeCell ref="D43:E43"/>
    <mergeCell ref="F43:G43"/>
    <mergeCell ref="A44:H44"/>
    <mergeCell ref="A45:H45"/>
    <mergeCell ref="B48:C48"/>
    <mergeCell ref="D48:E48"/>
    <mergeCell ref="A20:H20"/>
    <mergeCell ref="A26:H26"/>
    <mergeCell ref="A32:H32"/>
    <mergeCell ref="B35:C35"/>
    <mergeCell ref="D35:E35"/>
    <mergeCell ref="F35:G35"/>
    <mergeCell ref="A21:H21"/>
    <mergeCell ref="B25:C25"/>
    <mergeCell ref="D25:E25"/>
    <mergeCell ref="F25:G25"/>
    <mergeCell ref="A1:H1"/>
    <mergeCell ref="A2:A3"/>
    <mergeCell ref="B2:C2"/>
    <mergeCell ref="D2:E2"/>
    <mergeCell ref="F2:G2"/>
    <mergeCell ref="H2:H3"/>
    <mergeCell ref="A4:H4"/>
    <mergeCell ref="A14:H14"/>
    <mergeCell ref="B19:C19"/>
    <mergeCell ref="D19:E19"/>
    <mergeCell ref="B12:C12"/>
    <mergeCell ref="D12:E12"/>
    <mergeCell ref="F12:G12"/>
    <mergeCell ref="A13:H13"/>
    <mergeCell ref="F19:G19"/>
    <mergeCell ref="A78:H78"/>
    <mergeCell ref="B81:C81"/>
    <mergeCell ref="D81:E81"/>
    <mergeCell ref="F81:G81"/>
    <mergeCell ref="A27:H27"/>
    <mergeCell ref="B30:C30"/>
    <mergeCell ref="D30:E30"/>
    <mergeCell ref="F30:G30"/>
    <mergeCell ref="A31:H31"/>
    <mergeCell ref="A49:H49"/>
  </mergeCells>
  <printOptions/>
  <pageMargins left="1.1023622047244095" right="0.5118110236220472" top="0.984251968503937" bottom="0.984251968503937" header="0.5118110236220472" footer="0.5118110236220472"/>
  <pageSetup fitToHeight="0" fitToWidth="1" horizontalDpi="600" verticalDpi="600" orientation="portrait" scale="73" r:id="rId1"/>
  <headerFooter alignWithMargins="0">
    <oddFooter>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5"/>
  <sheetViews>
    <sheetView zoomScalePageLayoutView="0" workbookViewId="0" topLeftCell="A43">
      <selection activeCell="N15" sqref="N15"/>
    </sheetView>
  </sheetViews>
  <sheetFormatPr defaultColWidth="9.140625" defaultRowHeight="12.75"/>
  <cols>
    <col min="1" max="1" width="27.140625" style="27" customWidth="1"/>
    <col min="2" max="2" width="11.421875" style="27" customWidth="1"/>
    <col min="3" max="3" width="13.00390625" style="27" customWidth="1"/>
    <col min="4" max="4" width="12.28125" style="27" customWidth="1"/>
    <col min="5" max="5" width="13.7109375" style="27" customWidth="1"/>
    <col min="6" max="6" width="10.28125" style="27" bestFit="1" customWidth="1"/>
    <col min="7" max="7" width="12.00390625" style="27" bestFit="1" customWidth="1"/>
    <col min="8" max="8" width="13.00390625" style="27" customWidth="1"/>
  </cols>
  <sheetData>
    <row r="1" spans="1:8" ht="30" customHeight="1">
      <c r="A1" s="336" t="s">
        <v>1550</v>
      </c>
      <c r="B1" s="335"/>
      <c r="C1" s="335"/>
      <c r="D1" s="335"/>
      <c r="E1" s="335"/>
      <c r="F1" s="335"/>
      <c r="G1" s="335"/>
      <c r="H1" s="335"/>
    </row>
    <row r="2" spans="1:8" ht="15.75" customHeight="1">
      <c r="A2" s="337"/>
      <c r="B2" s="337" t="s">
        <v>954</v>
      </c>
      <c r="C2" s="337"/>
      <c r="D2" s="337" t="s">
        <v>955</v>
      </c>
      <c r="E2" s="337"/>
      <c r="F2" s="337" t="s">
        <v>525</v>
      </c>
      <c r="G2" s="337"/>
      <c r="H2" s="338" t="s">
        <v>956</v>
      </c>
    </row>
    <row r="3" spans="1:8" ht="31.5" customHeight="1">
      <c r="A3" s="337"/>
      <c r="B3" s="45" t="s">
        <v>266</v>
      </c>
      <c r="C3" s="45" t="s">
        <v>267</v>
      </c>
      <c r="D3" s="45" t="s">
        <v>266</v>
      </c>
      <c r="E3" s="45" t="s">
        <v>267</v>
      </c>
      <c r="F3" s="45" t="s">
        <v>266</v>
      </c>
      <c r="G3" s="45" t="s">
        <v>267</v>
      </c>
      <c r="H3" s="337"/>
    </row>
    <row r="4" spans="1:8" s="2" customFormat="1" ht="15.75">
      <c r="A4" s="339" t="s">
        <v>1813</v>
      </c>
      <c r="B4" s="339"/>
      <c r="C4" s="339"/>
      <c r="D4" s="339"/>
      <c r="E4" s="339"/>
      <c r="F4" s="339"/>
      <c r="G4" s="339"/>
      <c r="H4" s="339"/>
    </row>
    <row r="5" spans="1:8" s="2" customFormat="1" ht="15.75">
      <c r="A5" s="39" t="s">
        <v>479</v>
      </c>
      <c r="B5" s="123"/>
      <c r="C5" s="125">
        <v>1103</v>
      </c>
      <c r="D5" s="125"/>
      <c r="E5" s="125">
        <v>2782</v>
      </c>
      <c r="F5" s="39"/>
      <c r="G5" s="39"/>
      <c r="H5" s="39">
        <v>4500</v>
      </c>
    </row>
    <row r="6" spans="1:8" s="2" customFormat="1" ht="15.75">
      <c r="A6" s="122" t="s">
        <v>1812</v>
      </c>
      <c r="B6" s="123"/>
      <c r="C6" s="125"/>
      <c r="D6" s="125"/>
      <c r="E6" s="125"/>
      <c r="F6" s="39"/>
      <c r="G6" s="39"/>
      <c r="H6" s="39">
        <v>5100</v>
      </c>
    </row>
    <row r="7" spans="1:8" s="2" customFormat="1" ht="15.75">
      <c r="A7" s="58" t="s">
        <v>270</v>
      </c>
      <c r="B7" s="58">
        <f>SUM(B5:B6)</f>
        <v>0</v>
      </c>
      <c r="C7" s="58">
        <f aca="true" t="shared" si="0" ref="C7:H7">SUM(C5:C6)</f>
        <v>1103</v>
      </c>
      <c r="D7" s="58">
        <f t="shared" si="0"/>
        <v>0</v>
      </c>
      <c r="E7" s="58">
        <f t="shared" si="0"/>
        <v>2782</v>
      </c>
      <c r="F7" s="58">
        <f t="shared" si="0"/>
        <v>0</v>
      </c>
      <c r="G7" s="58">
        <f t="shared" si="0"/>
        <v>0</v>
      </c>
      <c r="H7" s="58">
        <f t="shared" si="0"/>
        <v>9600</v>
      </c>
    </row>
    <row r="8" spans="1:8" s="2" customFormat="1" ht="15.75">
      <c r="A8" s="58" t="s">
        <v>271</v>
      </c>
      <c r="B8" s="340">
        <f>B7+C7</f>
        <v>1103</v>
      </c>
      <c r="C8" s="340"/>
      <c r="D8" s="340">
        <f>D7+E7</f>
        <v>2782</v>
      </c>
      <c r="E8" s="340"/>
      <c r="F8" s="340">
        <f>F7+G7</f>
        <v>0</v>
      </c>
      <c r="G8" s="340"/>
      <c r="H8" s="58"/>
    </row>
    <row r="9" spans="1:8" s="2" customFormat="1" ht="15.75">
      <c r="A9" s="341"/>
      <c r="B9" s="341"/>
      <c r="C9" s="341"/>
      <c r="D9" s="341"/>
      <c r="E9" s="341"/>
      <c r="F9" s="341"/>
      <c r="G9" s="341"/>
      <c r="H9" s="341"/>
    </row>
    <row r="10" spans="1:8" s="2" customFormat="1" ht="15.75">
      <c r="A10" s="339" t="s">
        <v>480</v>
      </c>
      <c r="B10" s="339"/>
      <c r="C10" s="339"/>
      <c r="D10" s="339"/>
      <c r="E10" s="339"/>
      <c r="F10" s="339"/>
      <c r="G10" s="339"/>
      <c r="H10" s="339"/>
    </row>
    <row r="11" spans="1:8" s="2" customFormat="1" ht="15.75">
      <c r="A11" s="39" t="s">
        <v>481</v>
      </c>
      <c r="B11" s="68">
        <v>108</v>
      </c>
      <c r="C11" s="128"/>
      <c r="D11" s="128">
        <v>275</v>
      </c>
      <c r="E11" s="128"/>
      <c r="F11" s="39"/>
      <c r="G11" s="39"/>
      <c r="H11" s="39"/>
    </row>
    <row r="12" spans="1:8" s="2" customFormat="1" ht="15.75">
      <c r="A12" s="39" t="s">
        <v>482</v>
      </c>
      <c r="B12" s="61"/>
      <c r="C12" s="100">
        <v>162</v>
      </c>
      <c r="D12" s="100"/>
      <c r="E12" s="100"/>
      <c r="F12" s="39"/>
      <c r="G12" s="39"/>
      <c r="H12" s="39"/>
    </row>
    <row r="13" spans="1:8" s="2" customFormat="1" ht="15.75">
      <c r="A13" s="122" t="s">
        <v>1147</v>
      </c>
      <c r="B13" s="61"/>
      <c r="C13" s="100"/>
      <c r="D13" s="100">
        <v>93</v>
      </c>
      <c r="E13" s="100"/>
      <c r="F13" s="39"/>
      <c r="G13" s="39"/>
      <c r="H13" s="39"/>
    </row>
    <row r="14" spans="1:8" s="2" customFormat="1" ht="15.75">
      <c r="A14" s="39" t="s">
        <v>483</v>
      </c>
      <c r="B14" s="61">
        <v>450</v>
      </c>
      <c r="C14" s="100"/>
      <c r="D14" s="100"/>
      <c r="E14" s="100"/>
      <c r="F14" s="39"/>
      <c r="G14" s="39"/>
      <c r="H14" s="39"/>
    </row>
    <row r="15" spans="1:8" s="2" customFormat="1" ht="15.75">
      <c r="A15" s="39" t="s">
        <v>484</v>
      </c>
      <c r="B15" s="61"/>
      <c r="C15" s="100">
        <v>236</v>
      </c>
      <c r="D15" s="100"/>
      <c r="E15" s="100"/>
      <c r="F15" s="39"/>
      <c r="G15" s="39"/>
      <c r="H15" s="39"/>
    </row>
    <row r="16" spans="1:8" s="2" customFormat="1" ht="15.75">
      <c r="A16" s="39" t="s">
        <v>485</v>
      </c>
      <c r="B16" s="61">
        <v>164</v>
      </c>
      <c r="C16" s="100"/>
      <c r="D16" s="100">
        <v>185</v>
      </c>
      <c r="E16" s="100"/>
      <c r="F16" s="39"/>
      <c r="G16" s="39"/>
      <c r="H16" s="39"/>
    </row>
    <row r="17" spans="1:8" s="2" customFormat="1" ht="15.75">
      <c r="A17" s="122" t="s">
        <v>1148</v>
      </c>
      <c r="B17" s="61"/>
      <c r="C17" s="100">
        <v>605</v>
      </c>
      <c r="D17" s="100"/>
      <c r="E17" s="100">
        <v>1887</v>
      </c>
      <c r="F17" s="39"/>
      <c r="G17" s="39"/>
      <c r="H17" s="39"/>
    </row>
    <row r="18" spans="1:8" s="2" customFormat="1" ht="15.75">
      <c r="A18" s="58" t="s">
        <v>270</v>
      </c>
      <c r="B18" s="58">
        <f>SUM(B11:B17)</f>
        <v>722</v>
      </c>
      <c r="C18" s="58">
        <f>SUM(C11:C17)</f>
        <v>1003</v>
      </c>
      <c r="D18" s="58">
        <f>SUM(D11:D17)</f>
        <v>553</v>
      </c>
      <c r="E18" s="58">
        <f>SUM(E11:E17)</f>
        <v>1887</v>
      </c>
      <c r="F18" s="58">
        <v>530</v>
      </c>
      <c r="G18" s="58">
        <v>530</v>
      </c>
      <c r="H18" s="58">
        <v>1300</v>
      </c>
    </row>
    <row r="19" spans="1:8" s="2" customFormat="1" ht="15.75">
      <c r="A19" s="58" t="s">
        <v>271</v>
      </c>
      <c r="B19" s="340">
        <f>B18+C18</f>
        <v>1725</v>
      </c>
      <c r="C19" s="340"/>
      <c r="D19" s="340">
        <f>D18+E18</f>
        <v>2440</v>
      </c>
      <c r="E19" s="340"/>
      <c r="F19" s="340">
        <f>F18+G18</f>
        <v>1060</v>
      </c>
      <c r="G19" s="340"/>
      <c r="H19" s="58"/>
    </row>
    <row r="20" spans="1:8" s="2" customFormat="1" ht="15.75">
      <c r="A20" s="341"/>
      <c r="B20" s="341"/>
      <c r="C20" s="341"/>
      <c r="D20" s="341"/>
      <c r="E20" s="341"/>
      <c r="F20" s="341"/>
      <c r="G20" s="341"/>
      <c r="H20" s="341"/>
    </row>
    <row r="21" spans="1:8" s="2" customFormat="1" ht="15.75">
      <c r="A21" s="339" t="s">
        <v>487</v>
      </c>
      <c r="B21" s="339"/>
      <c r="C21" s="339"/>
      <c r="D21" s="339"/>
      <c r="E21" s="339"/>
      <c r="F21" s="339"/>
      <c r="G21" s="339"/>
      <c r="H21" s="339"/>
    </row>
    <row r="22" spans="1:8" s="2" customFormat="1" ht="15.75">
      <c r="A22" s="122" t="s">
        <v>1495</v>
      </c>
      <c r="B22" s="68"/>
      <c r="C22" s="128">
        <v>500</v>
      </c>
      <c r="D22" s="128"/>
      <c r="E22" s="128"/>
      <c r="F22" s="39"/>
      <c r="G22" s="39"/>
      <c r="H22" s="39"/>
    </row>
    <row r="23" spans="1:8" s="2" customFormat="1" ht="15.75">
      <c r="A23" s="58" t="s">
        <v>270</v>
      </c>
      <c r="B23" s="58">
        <f>SUM(B22:B22)</f>
        <v>0</v>
      </c>
      <c r="C23" s="58">
        <f>SUM(C22:C22)</f>
        <v>500</v>
      </c>
      <c r="D23" s="58">
        <f>SUM(D22:D22)</f>
        <v>0</v>
      </c>
      <c r="E23" s="58">
        <f>SUM(E22:E22)</f>
        <v>0</v>
      </c>
      <c r="F23" s="58"/>
      <c r="G23" s="58"/>
      <c r="H23" s="58">
        <v>11000</v>
      </c>
    </row>
    <row r="24" spans="1:8" s="2" customFormat="1" ht="15.75">
      <c r="A24" s="58" t="s">
        <v>271</v>
      </c>
      <c r="B24" s="340">
        <f>B23+C23</f>
        <v>500</v>
      </c>
      <c r="C24" s="340"/>
      <c r="D24" s="340">
        <f>D23+E23</f>
        <v>0</v>
      </c>
      <c r="E24" s="340"/>
      <c r="F24" s="340">
        <f>F23+G23</f>
        <v>0</v>
      </c>
      <c r="G24" s="340"/>
      <c r="H24" s="58"/>
    </row>
    <row r="25" spans="1:8" s="2" customFormat="1" ht="15.75">
      <c r="A25" s="341"/>
      <c r="B25" s="341"/>
      <c r="C25" s="341"/>
      <c r="D25" s="341"/>
      <c r="E25" s="341"/>
      <c r="F25" s="341"/>
      <c r="G25" s="341"/>
      <c r="H25" s="341"/>
    </row>
    <row r="26" spans="1:8" s="2" customFormat="1" ht="15.75">
      <c r="A26" s="339" t="s">
        <v>488</v>
      </c>
      <c r="B26" s="339"/>
      <c r="C26" s="339"/>
      <c r="D26" s="339"/>
      <c r="E26" s="339"/>
      <c r="F26" s="339"/>
      <c r="G26" s="339"/>
      <c r="H26" s="339"/>
    </row>
    <row r="27" spans="1:8" s="2" customFormat="1" ht="15.75">
      <c r="A27" s="58" t="s">
        <v>270</v>
      </c>
      <c r="B27" s="58"/>
      <c r="C27" s="58"/>
      <c r="D27" s="58"/>
      <c r="E27" s="58"/>
      <c r="F27" s="58"/>
      <c r="G27" s="58"/>
      <c r="H27" s="58">
        <v>2200</v>
      </c>
    </row>
    <row r="28" spans="1:8" s="2" customFormat="1" ht="15.75">
      <c r="A28" s="58" t="s">
        <v>271</v>
      </c>
      <c r="B28" s="340">
        <f>B27+C27</f>
        <v>0</v>
      </c>
      <c r="C28" s="340"/>
      <c r="D28" s="340">
        <f>D27+E27</f>
        <v>0</v>
      </c>
      <c r="E28" s="340"/>
      <c r="F28" s="340">
        <f>F27+G27</f>
        <v>0</v>
      </c>
      <c r="G28" s="340"/>
      <c r="H28" s="58"/>
    </row>
    <row r="29" spans="1:8" s="2" customFormat="1" ht="15.75">
      <c r="A29" s="341"/>
      <c r="B29" s="341"/>
      <c r="C29" s="341"/>
      <c r="D29" s="341"/>
      <c r="E29" s="341"/>
      <c r="F29" s="341"/>
      <c r="G29" s="341"/>
      <c r="H29" s="341"/>
    </row>
    <row r="30" spans="1:8" s="2" customFormat="1" ht="15.75">
      <c r="A30" s="339" t="s">
        <v>489</v>
      </c>
      <c r="B30" s="339"/>
      <c r="C30" s="339"/>
      <c r="D30" s="339"/>
      <c r="E30" s="339"/>
      <c r="F30" s="339"/>
      <c r="G30" s="339"/>
      <c r="H30" s="339"/>
    </row>
    <row r="31" spans="1:8" s="2" customFormat="1" ht="15.75">
      <c r="A31" s="58" t="s">
        <v>270</v>
      </c>
      <c r="B31" s="58">
        <v>3600</v>
      </c>
      <c r="C31" s="58"/>
      <c r="D31" s="58"/>
      <c r="E31" s="58"/>
      <c r="F31" s="58">
        <v>1800</v>
      </c>
      <c r="G31" s="58"/>
      <c r="H31" s="58">
        <v>35000</v>
      </c>
    </row>
    <row r="32" spans="1:8" s="2" customFormat="1" ht="15.75">
      <c r="A32" s="58" t="s">
        <v>271</v>
      </c>
      <c r="B32" s="340">
        <f>B31+C31</f>
        <v>3600</v>
      </c>
      <c r="C32" s="340"/>
      <c r="D32" s="340">
        <f>D31+E31</f>
        <v>0</v>
      </c>
      <c r="E32" s="340"/>
      <c r="F32" s="340">
        <f>F31+G31</f>
        <v>1800</v>
      </c>
      <c r="G32" s="340"/>
      <c r="H32" s="58"/>
    </row>
    <row r="33" spans="1:8" s="2" customFormat="1" ht="15.75">
      <c r="A33" s="341"/>
      <c r="B33" s="341"/>
      <c r="C33" s="341"/>
      <c r="D33" s="341"/>
      <c r="E33" s="341"/>
      <c r="F33" s="341"/>
      <c r="G33" s="341"/>
      <c r="H33" s="341"/>
    </row>
    <row r="34" spans="1:8" s="2" customFormat="1" ht="15.75">
      <c r="A34" s="339" t="s">
        <v>490</v>
      </c>
      <c r="B34" s="339"/>
      <c r="C34" s="339"/>
      <c r="D34" s="339"/>
      <c r="E34" s="339"/>
      <c r="F34" s="339"/>
      <c r="G34" s="339"/>
      <c r="H34" s="339"/>
    </row>
    <row r="35" spans="1:8" s="2" customFormat="1" ht="19.5" customHeight="1">
      <c r="A35" s="122" t="s">
        <v>1149</v>
      </c>
      <c r="B35" s="68">
        <v>2250</v>
      </c>
      <c r="C35" s="128"/>
      <c r="D35" s="128">
        <v>2250</v>
      </c>
      <c r="E35" s="39"/>
      <c r="F35" s="39"/>
      <c r="G35" s="39"/>
      <c r="H35" s="39"/>
    </row>
    <row r="36" spans="1:8" s="2" customFormat="1" ht="15.75">
      <c r="A36" s="58" t="s">
        <v>270</v>
      </c>
      <c r="B36" s="58">
        <f>SUM(B35:B35)</f>
        <v>2250</v>
      </c>
      <c r="C36" s="58">
        <f>SUM(C35:C35)</f>
        <v>0</v>
      </c>
      <c r="D36" s="58">
        <f>SUM(D35:D35)</f>
        <v>2250</v>
      </c>
      <c r="E36" s="58">
        <f>SUM(E35:E35)</f>
        <v>0</v>
      </c>
      <c r="F36" s="58"/>
      <c r="G36" s="58"/>
      <c r="H36" s="58"/>
    </row>
    <row r="37" spans="1:8" s="2" customFormat="1" ht="15.75">
      <c r="A37" s="58" t="s">
        <v>271</v>
      </c>
      <c r="B37" s="340">
        <f>B36+C36</f>
        <v>2250</v>
      </c>
      <c r="C37" s="340"/>
      <c r="D37" s="340">
        <f>D36+E36</f>
        <v>2250</v>
      </c>
      <c r="E37" s="340"/>
      <c r="F37" s="340">
        <f>F36+G36</f>
        <v>0</v>
      </c>
      <c r="G37" s="340"/>
      <c r="H37" s="58"/>
    </row>
    <row r="38" spans="1:8" s="2" customFormat="1" ht="15.75">
      <c r="A38" s="341"/>
      <c r="B38" s="341"/>
      <c r="C38" s="341"/>
      <c r="D38" s="341"/>
      <c r="E38" s="341"/>
      <c r="F38" s="341"/>
      <c r="G38" s="341"/>
      <c r="H38" s="341"/>
    </row>
    <row r="39" spans="1:8" s="2" customFormat="1" ht="15.75">
      <c r="A39" s="339" t="s">
        <v>491</v>
      </c>
      <c r="B39" s="339"/>
      <c r="C39" s="339"/>
      <c r="D39" s="339"/>
      <c r="E39" s="339"/>
      <c r="F39" s="339"/>
      <c r="G39" s="339"/>
      <c r="H39" s="339"/>
    </row>
    <row r="40" spans="1:8" s="2" customFormat="1" ht="15.75">
      <c r="A40" s="122" t="s">
        <v>1150</v>
      </c>
      <c r="B40" s="39"/>
      <c r="C40" s="39"/>
      <c r="D40" s="39"/>
      <c r="E40" s="39"/>
      <c r="F40" s="39"/>
      <c r="G40" s="39"/>
      <c r="H40" s="39"/>
    </row>
    <row r="41" spans="1:8" s="2" customFormat="1" ht="15.75">
      <c r="A41" s="58" t="s">
        <v>270</v>
      </c>
      <c r="B41" s="58">
        <f>SUM(B40:B40)</f>
        <v>0</v>
      </c>
      <c r="C41" s="58">
        <f>SUM(C40:C40)</f>
        <v>0</v>
      </c>
      <c r="D41" s="58">
        <f>SUM(D40:D40)</f>
        <v>0</v>
      </c>
      <c r="E41" s="58">
        <f>SUM(E40:E40)</f>
        <v>0</v>
      </c>
      <c r="F41" s="58"/>
      <c r="G41" s="58"/>
      <c r="H41" s="58">
        <v>12000</v>
      </c>
    </row>
    <row r="42" spans="1:8" s="2" customFormat="1" ht="15.75">
      <c r="A42" s="58" t="s">
        <v>271</v>
      </c>
      <c r="B42" s="340">
        <f>B41+C41</f>
        <v>0</v>
      </c>
      <c r="C42" s="340"/>
      <c r="D42" s="340">
        <f>D41+E41</f>
        <v>0</v>
      </c>
      <c r="E42" s="340"/>
      <c r="F42" s="340">
        <f>F41+G41</f>
        <v>0</v>
      </c>
      <c r="G42" s="340"/>
      <c r="H42" s="58"/>
    </row>
    <row r="43" spans="1:8" s="2" customFormat="1" ht="15.75">
      <c r="A43" s="341"/>
      <c r="B43" s="341"/>
      <c r="C43" s="341"/>
      <c r="D43" s="341"/>
      <c r="E43" s="341"/>
      <c r="F43" s="341"/>
      <c r="G43" s="341"/>
      <c r="H43" s="341"/>
    </row>
    <row r="44" spans="1:8" s="2" customFormat="1" ht="15.75">
      <c r="A44" s="339" t="s">
        <v>492</v>
      </c>
      <c r="B44" s="339"/>
      <c r="C44" s="339"/>
      <c r="D44" s="339"/>
      <c r="E44" s="339"/>
      <c r="F44" s="339"/>
      <c r="G44" s="339"/>
      <c r="H44" s="339"/>
    </row>
    <row r="45" spans="1:8" s="2" customFormat="1" ht="15.75">
      <c r="A45" s="58" t="s">
        <v>270</v>
      </c>
      <c r="B45" s="58"/>
      <c r="C45" s="58"/>
      <c r="D45" s="58"/>
      <c r="E45" s="58"/>
      <c r="F45" s="58"/>
      <c r="G45" s="58"/>
      <c r="H45" s="58">
        <v>2900</v>
      </c>
    </row>
    <row r="46" spans="1:8" s="2" customFormat="1" ht="15.75">
      <c r="A46" s="58" t="s">
        <v>271</v>
      </c>
      <c r="B46" s="340">
        <f>B45+C45</f>
        <v>0</v>
      </c>
      <c r="C46" s="340"/>
      <c r="D46" s="340">
        <f>D45+E45</f>
        <v>0</v>
      </c>
      <c r="E46" s="340"/>
      <c r="F46" s="340">
        <f>F45+G45</f>
        <v>0</v>
      </c>
      <c r="G46" s="340"/>
      <c r="H46" s="58"/>
    </row>
    <row r="47" spans="1:8" s="2" customFormat="1" ht="15.75">
      <c r="A47" s="341"/>
      <c r="B47" s="341"/>
      <c r="C47" s="341"/>
      <c r="D47" s="341"/>
      <c r="E47" s="341"/>
      <c r="F47" s="341"/>
      <c r="G47" s="341"/>
      <c r="H47" s="341"/>
    </row>
    <row r="48" spans="1:8" s="2" customFormat="1" ht="15.75">
      <c r="A48" s="339" t="s">
        <v>493</v>
      </c>
      <c r="B48" s="339"/>
      <c r="C48" s="339"/>
      <c r="D48" s="339"/>
      <c r="E48" s="339"/>
      <c r="F48" s="339"/>
      <c r="G48" s="339"/>
      <c r="H48" s="339"/>
    </row>
    <row r="49" spans="1:8" s="2" customFormat="1" ht="15.75">
      <c r="A49" s="122" t="s">
        <v>1151</v>
      </c>
      <c r="B49" s="39"/>
      <c r="C49" s="39"/>
      <c r="D49" s="39"/>
      <c r="E49" s="39"/>
      <c r="F49" s="39"/>
      <c r="G49" s="39"/>
      <c r="H49" s="39"/>
    </row>
    <row r="50" spans="1:8" s="2" customFormat="1" ht="15.75">
      <c r="A50" s="58" t="s">
        <v>270</v>
      </c>
      <c r="B50" s="58">
        <f>SUM(B49:B49)</f>
        <v>0</v>
      </c>
      <c r="C50" s="58">
        <f>SUM(C49:C49)</f>
        <v>0</v>
      </c>
      <c r="D50" s="58">
        <f>SUM(D49:D49)</f>
        <v>0</v>
      </c>
      <c r="E50" s="58">
        <f>SUM(E49:E49)</f>
        <v>0</v>
      </c>
      <c r="F50" s="58"/>
      <c r="G50" s="58"/>
      <c r="H50" s="58">
        <v>3300</v>
      </c>
    </row>
    <row r="51" spans="1:8" s="2" customFormat="1" ht="15.75">
      <c r="A51" s="58" t="s">
        <v>271</v>
      </c>
      <c r="B51" s="340">
        <f>B50+C50</f>
        <v>0</v>
      </c>
      <c r="C51" s="340"/>
      <c r="D51" s="340">
        <f>D50+E50</f>
        <v>0</v>
      </c>
      <c r="E51" s="340"/>
      <c r="F51" s="340">
        <f>F50+G50</f>
        <v>0</v>
      </c>
      <c r="G51" s="340"/>
      <c r="H51" s="58"/>
    </row>
    <row r="52" spans="1:8" s="2" customFormat="1" ht="15.75">
      <c r="A52" s="341"/>
      <c r="B52" s="341"/>
      <c r="C52" s="341"/>
      <c r="D52" s="341"/>
      <c r="E52" s="341"/>
      <c r="F52" s="341"/>
      <c r="G52" s="341"/>
      <c r="H52" s="341"/>
    </row>
    <row r="53" spans="1:8" s="2" customFormat="1" ht="15.75">
      <c r="A53" s="339" t="s">
        <v>494</v>
      </c>
      <c r="B53" s="339"/>
      <c r="C53" s="339"/>
      <c r="D53" s="339"/>
      <c r="E53" s="339"/>
      <c r="F53" s="339"/>
      <c r="G53" s="339"/>
      <c r="H53" s="339"/>
    </row>
    <row r="54" spans="1:8" s="2" customFormat="1" ht="15.75">
      <c r="A54" s="122" t="s">
        <v>1152</v>
      </c>
      <c r="B54" s="68">
        <v>374</v>
      </c>
      <c r="C54" s="128"/>
      <c r="D54" s="128">
        <v>400</v>
      </c>
      <c r="E54" s="39"/>
      <c r="F54" s="39"/>
      <c r="G54" s="39"/>
      <c r="H54" s="39"/>
    </row>
    <row r="55" spans="1:8" s="2" customFormat="1" ht="15.75">
      <c r="A55" s="122" t="s">
        <v>1153</v>
      </c>
      <c r="B55" s="61">
        <v>3290</v>
      </c>
      <c r="C55" s="100"/>
      <c r="D55" s="100">
        <v>3000</v>
      </c>
      <c r="E55" s="39"/>
      <c r="F55" s="39"/>
      <c r="G55" s="39"/>
      <c r="H55" s="39"/>
    </row>
    <row r="56" spans="1:8" s="2" customFormat="1" ht="15.75">
      <c r="A56" s="58" t="s">
        <v>270</v>
      </c>
      <c r="B56" s="58">
        <f>SUM(B54:B55)</f>
        <v>3664</v>
      </c>
      <c r="C56" s="58">
        <f>SUM(C54:C55)</f>
        <v>0</v>
      </c>
      <c r="D56" s="58">
        <f>SUM(D54:D55)</f>
        <v>3400</v>
      </c>
      <c r="E56" s="58">
        <f>SUM(E54:E55)</f>
        <v>0</v>
      </c>
      <c r="F56" s="58"/>
      <c r="G56" s="58"/>
      <c r="H56" s="58">
        <v>14400</v>
      </c>
    </row>
    <row r="57" spans="1:8" s="2" customFormat="1" ht="15.75">
      <c r="A57" s="58" t="s">
        <v>271</v>
      </c>
      <c r="B57" s="340">
        <f>B56+C56</f>
        <v>3664</v>
      </c>
      <c r="C57" s="340"/>
      <c r="D57" s="340">
        <f>D56+E56</f>
        <v>3400</v>
      </c>
      <c r="E57" s="340"/>
      <c r="F57" s="340">
        <f>F56+G56</f>
        <v>0</v>
      </c>
      <c r="G57" s="340"/>
      <c r="H57" s="58"/>
    </row>
    <row r="58" spans="1:8" s="2" customFormat="1" ht="15.75">
      <c r="A58" s="341"/>
      <c r="B58" s="341"/>
      <c r="C58" s="341"/>
      <c r="D58" s="341"/>
      <c r="E58" s="341"/>
      <c r="F58" s="341"/>
      <c r="G58" s="341"/>
      <c r="H58" s="341"/>
    </row>
    <row r="59" spans="1:8" s="2" customFormat="1" ht="15.75">
      <c r="A59" s="339" t="s">
        <v>495</v>
      </c>
      <c r="B59" s="339"/>
      <c r="C59" s="339"/>
      <c r="D59" s="339"/>
      <c r="E59" s="339"/>
      <c r="F59" s="339"/>
      <c r="G59" s="339"/>
      <c r="H59" s="339"/>
    </row>
    <row r="60" spans="1:8" s="2" customFormat="1" ht="15.75">
      <c r="A60" s="85" t="s">
        <v>1524</v>
      </c>
      <c r="B60" s="85"/>
      <c r="C60" s="69">
        <v>145</v>
      </c>
      <c r="D60" s="131"/>
      <c r="E60" s="131"/>
      <c r="F60" s="131"/>
      <c r="G60" s="131"/>
      <c r="H60" s="131"/>
    </row>
    <row r="61" spans="1:8" s="2" customFormat="1" ht="15.75">
      <c r="A61" s="58" t="s">
        <v>270</v>
      </c>
      <c r="B61" s="58"/>
      <c r="C61" s="58">
        <v>145</v>
      </c>
      <c r="D61" s="58"/>
      <c r="E61" s="58"/>
      <c r="F61" s="58"/>
      <c r="G61" s="58"/>
      <c r="H61" s="58">
        <v>12600</v>
      </c>
    </row>
    <row r="62" spans="1:8" s="2" customFormat="1" ht="15.75">
      <c r="A62" s="58" t="s">
        <v>271</v>
      </c>
      <c r="B62" s="340">
        <f>B61+C61</f>
        <v>145</v>
      </c>
      <c r="C62" s="340"/>
      <c r="D62" s="340">
        <f>D61+E61</f>
        <v>0</v>
      </c>
      <c r="E62" s="340"/>
      <c r="F62" s="340">
        <f>F61+G61</f>
        <v>0</v>
      </c>
      <c r="G62" s="340"/>
      <c r="H62" s="58"/>
    </row>
    <row r="63" spans="1:8" s="2" customFormat="1" ht="15.75">
      <c r="A63" s="341"/>
      <c r="B63" s="341"/>
      <c r="C63" s="341"/>
      <c r="D63" s="341"/>
      <c r="E63" s="341"/>
      <c r="F63" s="341"/>
      <c r="G63" s="341"/>
      <c r="H63" s="341"/>
    </row>
    <row r="64" spans="1:8" s="2" customFormat="1" ht="15.75">
      <c r="A64" s="339" t="s">
        <v>806</v>
      </c>
      <c r="B64" s="339"/>
      <c r="C64" s="339"/>
      <c r="D64" s="339"/>
      <c r="E64" s="339"/>
      <c r="F64" s="339"/>
      <c r="G64" s="339"/>
      <c r="H64" s="339"/>
    </row>
    <row r="65" spans="1:8" s="2" customFormat="1" ht="15.75">
      <c r="A65" s="122" t="s">
        <v>1154</v>
      </c>
      <c r="B65" s="68">
        <v>765</v>
      </c>
      <c r="C65" s="128"/>
      <c r="D65" s="128"/>
      <c r="E65" s="39"/>
      <c r="F65" s="39"/>
      <c r="G65" s="39"/>
      <c r="H65" s="39"/>
    </row>
    <row r="66" spans="1:8" s="2" customFormat="1" ht="15.75">
      <c r="A66" s="58" t="s">
        <v>270</v>
      </c>
      <c r="B66" s="58">
        <f>SUM(B65:B65)</f>
        <v>765</v>
      </c>
      <c r="C66" s="58">
        <f>SUM(C65:C65)</f>
        <v>0</v>
      </c>
      <c r="D66" s="58">
        <f>SUM(D65:D65)</f>
        <v>0</v>
      </c>
      <c r="E66" s="58">
        <f>SUM(E65:E65)</f>
        <v>0</v>
      </c>
      <c r="F66" s="58"/>
      <c r="G66" s="58"/>
      <c r="H66" s="58"/>
    </row>
    <row r="67" spans="1:8" s="2" customFormat="1" ht="15.75">
      <c r="A67" s="58" t="s">
        <v>271</v>
      </c>
      <c r="B67" s="340">
        <f>B66+C66</f>
        <v>765</v>
      </c>
      <c r="C67" s="340"/>
      <c r="D67" s="340">
        <f>D66+E66</f>
        <v>0</v>
      </c>
      <c r="E67" s="340"/>
      <c r="F67" s="340">
        <f>F66+G66</f>
        <v>0</v>
      </c>
      <c r="G67" s="340"/>
      <c r="H67" s="58"/>
    </row>
    <row r="68" spans="1:8" s="2" customFormat="1" ht="15.75">
      <c r="A68" s="359"/>
      <c r="B68" s="360"/>
      <c r="C68" s="360"/>
      <c r="D68" s="360"/>
      <c r="E68" s="360"/>
      <c r="F68" s="360"/>
      <c r="G68" s="360"/>
      <c r="H68" s="361"/>
    </row>
    <row r="69" spans="1:8" ht="15.75">
      <c r="A69" s="376" t="s">
        <v>468</v>
      </c>
      <c r="B69" s="376"/>
      <c r="C69" s="376"/>
      <c r="D69" s="376"/>
      <c r="E69" s="376"/>
      <c r="F69" s="376"/>
      <c r="G69" s="376"/>
      <c r="H69" s="376"/>
    </row>
    <row r="70" spans="1:8" ht="15.75">
      <c r="A70" s="39"/>
      <c r="B70" s="68">
        <f>420+470</f>
        <v>890</v>
      </c>
      <c r="C70" s="128">
        <f>900+220</f>
        <v>1120</v>
      </c>
      <c r="D70" s="128">
        <v>2500</v>
      </c>
      <c r="E70" s="128">
        <v>2500</v>
      </c>
      <c r="F70" s="128">
        <v>534</v>
      </c>
      <c r="G70" s="128"/>
      <c r="H70" s="128">
        <v>3500</v>
      </c>
    </row>
    <row r="71" spans="1:8" ht="15.75">
      <c r="A71" s="58" t="s">
        <v>270</v>
      </c>
      <c r="B71" s="58">
        <f>SUM(B70:B70)</f>
        <v>890</v>
      </c>
      <c r="C71" s="58">
        <f>SUM(C70:C70)</f>
        <v>1120</v>
      </c>
      <c r="D71" s="58">
        <f>SUM(D70:D70)</f>
        <v>2500</v>
      </c>
      <c r="E71" s="58">
        <f>SUM(E70:E70)</f>
        <v>2500</v>
      </c>
      <c r="F71" s="58">
        <f>SUM(F70)</f>
        <v>534</v>
      </c>
      <c r="G71" s="58"/>
      <c r="H71" s="58">
        <f>SUM(H70)</f>
        <v>3500</v>
      </c>
    </row>
    <row r="72" spans="1:8" ht="15.75">
      <c r="A72" s="58" t="s">
        <v>271</v>
      </c>
      <c r="B72" s="340">
        <f>B71+C71</f>
        <v>2010</v>
      </c>
      <c r="C72" s="340"/>
      <c r="D72" s="340">
        <f>D71+E71</f>
        <v>5000</v>
      </c>
      <c r="E72" s="340"/>
      <c r="F72" s="340">
        <f>F71+G71</f>
        <v>534</v>
      </c>
      <c r="G72" s="340"/>
      <c r="H72" s="58"/>
    </row>
    <row r="73" spans="1:8" s="2" customFormat="1" ht="15.75">
      <c r="A73" s="341"/>
      <c r="B73" s="341"/>
      <c r="C73" s="341"/>
      <c r="D73" s="341"/>
      <c r="E73" s="341"/>
      <c r="F73" s="341"/>
      <c r="G73" s="341"/>
      <c r="H73" s="341"/>
    </row>
    <row r="74" spans="1:8" s="2" customFormat="1" ht="15.75">
      <c r="A74" s="59" t="s">
        <v>344</v>
      </c>
      <c r="B74" s="124">
        <f aca="true" t="shared" si="1" ref="B74:H74">B66+B61+B56+B50+B45+B41+B36+B31+B27+B23+B18+B7+B71</f>
        <v>11891</v>
      </c>
      <c r="C74" s="124">
        <f t="shared" si="1"/>
        <v>3871</v>
      </c>
      <c r="D74" s="124">
        <f t="shared" si="1"/>
        <v>8703</v>
      </c>
      <c r="E74" s="124">
        <f t="shared" si="1"/>
        <v>7169</v>
      </c>
      <c r="F74" s="124">
        <f t="shared" si="1"/>
        <v>2864</v>
      </c>
      <c r="G74" s="124">
        <f t="shared" si="1"/>
        <v>530</v>
      </c>
      <c r="H74" s="124">
        <f t="shared" si="1"/>
        <v>107800</v>
      </c>
    </row>
    <row r="75" spans="1:8" s="2" customFormat="1" ht="15.75">
      <c r="A75" s="58" t="s">
        <v>271</v>
      </c>
      <c r="B75" s="340">
        <f>B74+C74</f>
        <v>15762</v>
      </c>
      <c r="C75" s="340"/>
      <c r="D75" s="340">
        <f>D74+E74</f>
        <v>15872</v>
      </c>
      <c r="E75" s="340"/>
      <c r="F75" s="340">
        <f>F74+G74</f>
        <v>3394</v>
      </c>
      <c r="G75" s="340"/>
      <c r="H75" s="58"/>
    </row>
  </sheetData>
  <sheetProtection/>
  <mergeCells count="74">
    <mergeCell ref="A63:H63"/>
    <mergeCell ref="A64:H64"/>
    <mergeCell ref="B67:C67"/>
    <mergeCell ref="D67:E67"/>
    <mergeCell ref="F67:G67"/>
    <mergeCell ref="B75:C75"/>
    <mergeCell ref="D75:E75"/>
    <mergeCell ref="F75:G75"/>
    <mergeCell ref="B72:C72"/>
    <mergeCell ref="D72:E72"/>
    <mergeCell ref="F51:G51"/>
    <mergeCell ref="A73:H73"/>
    <mergeCell ref="B57:C57"/>
    <mergeCell ref="D57:E57"/>
    <mergeCell ref="F57:G57"/>
    <mergeCell ref="A58:H58"/>
    <mergeCell ref="A59:H59"/>
    <mergeCell ref="B62:C62"/>
    <mergeCell ref="D62:E62"/>
    <mergeCell ref="F62:G62"/>
    <mergeCell ref="A52:H52"/>
    <mergeCell ref="A53:H53"/>
    <mergeCell ref="A44:H44"/>
    <mergeCell ref="B46:C46"/>
    <mergeCell ref="D46:E46"/>
    <mergeCell ref="F46:G46"/>
    <mergeCell ref="A47:H47"/>
    <mergeCell ref="A48:H48"/>
    <mergeCell ref="B51:C51"/>
    <mergeCell ref="D51:E51"/>
    <mergeCell ref="D37:E37"/>
    <mergeCell ref="F37:G37"/>
    <mergeCell ref="B42:C42"/>
    <mergeCell ref="D42:E42"/>
    <mergeCell ref="F42:G42"/>
    <mergeCell ref="B37:C37"/>
    <mergeCell ref="A43:H43"/>
    <mergeCell ref="A38:H38"/>
    <mergeCell ref="A39:H39"/>
    <mergeCell ref="A29:H29"/>
    <mergeCell ref="A30:H30"/>
    <mergeCell ref="B32:C32"/>
    <mergeCell ref="D32:E32"/>
    <mergeCell ref="F32:G32"/>
    <mergeCell ref="A33:H33"/>
    <mergeCell ref="A34:H34"/>
    <mergeCell ref="A20:H20"/>
    <mergeCell ref="A25:H25"/>
    <mergeCell ref="A26:H26"/>
    <mergeCell ref="B28:C28"/>
    <mergeCell ref="D28:E28"/>
    <mergeCell ref="F28:G28"/>
    <mergeCell ref="A21:H21"/>
    <mergeCell ref="B24:C24"/>
    <mergeCell ref="D24:E24"/>
    <mergeCell ref="F24:G24"/>
    <mergeCell ref="D19:E19"/>
    <mergeCell ref="F19:G19"/>
    <mergeCell ref="A1:H1"/>
    <mergeCell ref="A2:A3"/>
    <mergeCell ref="B2:C2"/>
    <mergeCell ref="D2:E2"/>
    <mergeCell ref="F2:G2"/>
    <mergeCell ref="H2:H3"/>
    <mergeCell ref="F72:G72"/>
    <mergeCell ref="A69:H69"/>
    <mergeCell ref="A68:H68"/>
    <mergeCell ref="A4:H4"/>
    <mergeCell ref="A10:H10"/>
    <mergeCell ref="B19:C19"/>
    <mergeCell ref="B8:C8"/>
    <mergeCell ref="D8:E8"/>
    <mergeCell ref="F8:G8"/>
    <mergeCell ref="A9:H9"/>
  </mergeCells>
  <printOptions/>
  <pageMargins left="1.1023622047244095" right="0.5118110236220472" top="0.984251968503937" bottom="0.984251968503937" header="0.5118110236220472" footer="0.5118110236220472"/>
  <pageSetup fitToHeight="0" fitToWidth="1" horizontalDpi="600" verticalDpi="600" orientation="portrait" scale="79" r:id="rId1"/>
  <headerFooter alignWithMargins="0">
    <oddFooter>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8"/>
  <sheetViews>
    <sheetView zoomScalePageLayoutView="0" workbookViewId="0" topLeftCell="A1">
      <selection activeCell="E8" sqref="E8"/>
    </sheetView>
  </sheetViews>
  <sheetFormatPr defaultColWidth="9.140625" defaultRowHeight="12.75"/>
  <cols>
    <col min="1" max="1" width="7.8515625" style="27" customWidth="1"/>
    <col min="2" max="2" width="40.8515625" style="27" customWidth="1"/>
    <col min="3" max="3" width="11.57421875" style="27" customWidth="1"/>
  </cols>
  <sheetData>
    <row r="1" spans="1:5" ht="18.75">
      <c r="A1" s="331" t="s">
        <v>1819</v>
      </c>
      <c r="B1" s="332"/>
      <c r="C1" s="332"/>
      <c r="D1" s="10"/>
      <c r="E1" s="10"/>
    </row>
    <row r="3" spans="1:5" s="3" customFormat="1" ht="18.75">
      <c r="A3" s="90" t="s">
        <v>304</v>
      </c>
      <c r="B3" s="90" t="s">
        <v>305</v>
      </c>
      <c r="C3" s="90" t="s">
        <v>1343</v>
      </c>
      <c r="D3" s="11"/>
      <c r="E3" s="11"/>
    </row>
    <row r="4" spans="1:5" s="3" customFormat="1" ht="15.75">
      <c r="A4" s="25">
        <v>1</v>
      </c>
      <c r="B4" s="29" t="s">
        <v>747</v>
      </c>
      <c r="C4" s="25">
        <v>275</v>
      </c>
      <c r="D4" s="11"/>
      <c r="E4" s="11"/>
    </row>
    <row r="5" spans="1:5" s="3" customFormat="1" ht="15.75">
      <c r="A5" s="25">
        <v>2</v>
      </c>
      <c r="B5" s="29" t="s">
        <v>1528</v>
      </c>
      <c r="C5" s="25">
        <v>25</v>
      </c>
      <c r="D5" s="11"/>
      <c r="E5" s="11"/>
    </row>
    <row r="6" spans="1:5" s="3" customFormat="1" ht="15.75">
      <c r="A6" s="25">
        <v>3</v>
      </c>
      <c r="B6" s="29" t="s">
        <v>1408</v>
      </c>
      <c r="C6" s="25">
        <v>30</v>
      </c>
      <c r="D6" s="11"/>
      <c r="E6" s="11"/>
    </row>
    <row r="7" spans="1:5" s="3" customFormat="1" ht="15.75">
      <c r="A7" s="25">
        <v>4</v>
      </c>
      <c r="B7" s="29" t="s">
        <v>306</v>
      </c>
      <c r="C7" s="25">
        <v>12</v>
      </c>
      <c r="D7" s="11"/>
      <c r="E7" s="11"/>
    </row>
    <row r="8" spans="1:5" s="3" customFormat="1" ht="15.75">
      <c r="A8" s="25">
        <v>5</v>
      </c>
      <c r="B8" s="29" t="s">
        <v>307</v>
      </c>
      <c r="C8" s="25">
        <v>70</v>
      </c>
      <c r="D8" s="11"/>
      <c r="E8" s="11"/>
    </row>
    <row r="9" spans="1:5" s="3" customFormat="1" ht="15.75">
      <c r="A9" s="25">
        <v>6</v>
      </c>
      <c r="B9" s="29" t="s">
        <v>308</v>
      </c>
      <c r="C9" s="25">
        <v>52</v>
      </c>
      <c r="D9" s="11"/>
      <c r="E9" s="11"/>
    </row>
    <row r="10" spans="1:5" s="3" customFormat="1" ht="15.75">
      <c r="A10" s="25">
        <v>7</v>
      </c>
      <c r="B10" s="29" t="s">
        <v>138</v>
      </c>
      <c r="C10" s="25">
        <v>50</v>
      </c>
      <c r="D10" s="11"/>
      <c r="E10" s="11"/>
    </row>
    <row r="11" spans="1:5" s="3" customFormat="1" ht="15.75">
      <c r="A11" s="25">
        <v>8</v>
      </c>
      <c r="B11" s="29" t="s">
        <v>231</v>
      </c>
      <c r="C11" s="25">
        <f>80+120+100</f>
        <v>300</v>
      </c>
      <c r="D11" s="11"/>
      <c r="E11" s="11"/>
    </row>
    <row r="12" spans="1:5" s="3" customFormat="1" ht="15.75">
      <c r="A12" s="25">
        <v>9</v>
      </c>
      <c r="B12" s="29" t="s">
        <v>232</v>
      </c>
      <c r="C12" s="25">
        <f>80+120+80</f>
        <v>280</v>
      </c>
      <c r="D12" s="11"/>
      <c r="E12" s="11"/>
    </row>
    <row r="13" spans="1:5" s="3" customFormat="1" ht="15.75">
      <c r="A13" s="25">
        <v>10</v>
      </c>
      <c r="B13" s="29" t="s">
        <v>309</v>
      </c>
      <c r="C13" s="25">
        <v>30</v>
      </c>
      <c r="D13" s="11"/>
      <c r="E13" s="11"/>
    </row>
    <row r="14" spans="1:5" s="3" customFormat="1" ht="15.75">
      <c r="A14" s="25">
        <v>11</v>
      </c>
      <c r="B14" s="29" t="s">
        <v>1814</v>
      </c>
      <c r="C14" s="25">
        <f>200+165</f>
        <v>365</v>
      </c>
      <c r="D14" s="11"/>
      <c r="E14" s="11"/>
    </row>
    <row r="15" spans="1:5" s="3" customFormat="1" ht="15.75">
      <c r="A15" s="25">
        <v>12</v>
      </c>
      <c r="B15" s="29" t="s">
        <v>748</v>
      </c>
      <c r="C15" s="25">
        <v>14</v>
      </c>
      <c r="D15" s="11"/>
      <c r="E15" s="11"/>
    </row>
    <row r="16" spans="1:5" s="3" customFormat="1" ht="15.75">
      <c r="A16" s="25">
        <v>13</v>
      </c>
      <c r="B16" s="29" t="s">
        <v>310</v>
      </c>
      <c r="C16" s="25">
        <v>30</v>
      </c>
      <c r="D16" s="11"/>
      <c r="E16" s="11"/>
    </row>
    <row r="17" spans="1:5" s="3" customFormat="1" ht="15.75">
      <c r="A17" s="25">
        <v>14</v>
      </c>
      <c r="B17" s="29" t="s">
        <v>311</v>
      </c>
      <c r="C17" s="25">
        <v>43</v>
      </c>
      <c r="D17" s="11"/>
      <c r="E17" s="11"/>
    </row>
    <row r="18" spans="1:5" s="3" customFormat="1" ht="15.75">
      <c r="A18" s="25">
        <v>15</v>
      </c>
      <c r="B18" s="29" t="s">
        <v>312</v>
      </c>
      <c r="C18" s="25">
        <v>30</v>
      </c>
      <c r="D18" s="11"/>
      <c r="E18" s="11"/>
    </row>
    <row r="19" spans="1:5" s="3" customFormat="1" ht="15.75">
      <c r="A19" s="25">
        <v>16</v>
      </c>
      <c r="B19" s="29" t="s">
        <v>313</v>
      </c>
      <c r="C19" s="25">
        <v>112</v>
      </c>
      <c r="D19" s="11"/>
      <c r="E19" s="11"/>
    </row>
    <row r="20" spans="1:5" s="3" customFormat="1" ht="15.75">
      <c r="A20" s="25">
        <v>17</v>
      </c>
      <c r="B20" s="29" t="s">
        <v>426</v>
      </c>
      <c r="C20" s="25">
        <v>140</v>
      </c>
      <c r="D20" s="11"/>
      <c r="E20" s="11"/>
    </row>
    <row r="21" spans="1:5" s="3" customFormat="1" ht="15.75">
      <c r="A21" s="25">
        <v>18</v>
      </c>
      <c r="B21" s="29" t="s">
        <v>920</v>
      </c>
      <c r="C21" s="25">
        <v>30</v>
      </c>
      <c r="D21" s="11"/>
      <c r="E21" s="11"/>
    </row>
    <row r="22" spans="1:5" s="3" customFormat="1" ht="15.75">
      <c r="A22" s="25">
        <v>19</v>
      </c>
      <c r="B22" s="29" t="s">
        <v>425</v>
      </c>
      <c r="C22" s="25">
        <v>240</v>
      </c>
      <c r="D22" s="11"/>
      <c r="E22" s="11"/>
    </row>
    <row r="23" spans="1:5" s="3" customFormat="1" ht="15.75">
      <c r="A23" s="25">
        <v>20</v>
      </c>
      <c r="B23" s="29" t="s">
        <v>497</v>
      </c>
      <c r="C23" s="25">
        <v>385</v>
      </c>
      <c r="D23" s="11"/>
      <c r="E23" s="11"/>
    </row>
    <row r="24" spans="1:5" s="3" customFormat="1" ht="15.75">
      <c r="A24" s="25">
        <v>21</v>
      </c>
      <c r="B24" s="29" t="s">
        <v>424</v>
      </c>
      <c r="C24" s="25">
        <v>1116</v>
      </c>
      <c r="D24" s="11"/>
      <c r="E24" s="11"/>
    </row>
    <row r="25" spans="1:5" s="3" customFormat="1" ht="15.75">
      <c r="A25" s="25">
        <v>22</v>
      </c>
      <c r="B25" s="29" t="s">
        <v>42</v>
      </c>
      <c r="C25" s="25">
        <v>1080</v>
      </c>
      <c r="D25" s="11"/>
      <c r="E25" s="11"/>
    </row>
    <row r="26" spans="1:5" s="3" customFormat="1" ht="15.75">
      <c r="A26" s="25">
        <v>23</v>
      </c>
      <c r="B26" s="29" t="s">
        <v>314</v>
      </c>
      <c r="C26" s="25">
        <v>310</v>
      </c>
      <c r="D26" s="11"/>
      <c r="E26" s="11"/>
    </row>
    <row r="27" spans="1:5" s="3" customFormat="1" ht="15.75">
      <c r="A27" s="25">
        <v>24</v>
      </c>
      <c r="B27" s="29" t="s">
        <v>746</v>
      </c>
      <c r="C27" s="25">
        <v>130</v>
      </c>
      <c r="D27" s="11"/>
      <c r="E27" s="11"/>
    </row>
    <row r="28" spans="1:5" s="3" customFormat="1" ht="15.75">
      <c r="A28" s="25">
        <v>25</v>
      </c>
      <c r="B28" s="29" t="s">
        <v>922</v>
      </c>
      <c r="C28" s="25">
        <v>440</v>
      </c>
      <c r="D28" s="11"/>
      <c r="E28" s="11"/>
    </row>
    <row r="29" spans="1:5" s="3" customFormat="1" ht="15.75">
      <c r="A29" s="377" t="s">
        <v>13</v>
      </c>
      <c r="B29" s="378"/>
      <c r="C29" s="54">
        <f>SUM(C4:C28)</f>
        <v>5589</v>
      </c>
      <c r="D29" s="11"/>
      <c r="E29" s="11"/>
    </row>
    <row r="30" spans="1:5" s="3" customFormat="1" ht="15.75">
      <c r="A30" s="28"/>
      <c r="B30" s="102"/>
      <c r="C30" s="28"/>
      <c r="D30" s="11"/>
      <c r="E30" s="11"/>
    </row>
    <row r="31" spans="1:5" s="3" customFormat="1" ht="15.75">
      <c r="A31" s="28"/>
      <c r="B31" s="102"/>
      <c r="C31" s="28"/>
      <c r="D31" s="11"/>
      <c r="E31" s="11"/>
    </row>
    <row r="32" spans="1:5" s="3" customFormat="1" ht="15.75">
      <c r="A32" s="28"/>
      <c r="B32" s="102"/>
      <c r="C32" s="28"/>
      <c r="D32" s="11"/>
      <c r="E32" s="11"/>
    </row>
    <row r="33" spans="1:5" s="3" customFormat="1" ht="15.75">
      <c r="A33" s="27"/>
      <c r="B33" s="27"/>
      <c r="C33" s="27"/>
      <c r="D33" s="11"/>
      <c r="E33" s="11"/>
    </row>
    <row r="34" spans="1:5" s="3" customFormat="1" ht="15.75">
      <c r="A34" s="27"/>
      <c r="B34" s="27"/>
      <c r="C34" s="27"/>
      <c r="D34" s="11"/>
      <c r="E34" s="11"/>
    </row>
    <row r="35" spans="1:5" s="3" customFormat="1" ht="15.75">
      <c r="A35" s="27"/>
      <c r="B35" s="27"/>
      <c r="C35" s="27"/>
      <c r="D35" s="11"/>
      <c r="E35" s="11"/>
    </row>
    <row r="36" spans="1:5" s="3" customFormat="1" ht="15.75">
      <c r="A36" s="27"/>
      <c r="B36" s="27"/>
      <c r="C36" s="27"/>
      <c r="D36" s="11"/>
      <c r="E36" s="11"/>
    </row>
    <row r="37" spans="1:3" s="3" customFormat="1" ht="15.75">
      <c r="A37" s="27"/>
      <c r="B37" s="27"/>
      <c r="C37" s="27"/>
    </row>
    <row r="38" spans="1:3" s="3" customFormat="1" ht="15.75">
      <c r="A38" s="27"/>
      <c r="B38" s="27"/>
      <c r="C38" s="27"/>
    </row>
  </sheetData>
  <sheetProtection/>
  <mergeCells count="2">
    <mergeCell ref="A29:B29"/>
    <mergeCell ref="A1:C1"/>
  </mergeCells>
  <printOptions/>
  <pageMargins left="1.3385826771653544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90"/>
  <sheetViews>
    <sheetView zoomScalePageLayoutView="0" workbookViewId="0" topLeftCell="A1">
      <selection activeCell="J19" sqref="J19"/>
    </sheetView>
  </sheetViews>
  <sheetFormatPr defaultColWidth="9.140625" defaultRowHeight="12.75"/>
  <cols>
    <col min="1" max="1" width="9.140625" style="27" customWidth="1"/>
    <col min="2" max="2" width="29.28125" style="27" customWidth="1"/>
    <col min="3" max="3" width="31.7109375" style="27" customWidth="1"/>
    <col min="4" max="4" width="11.00390625" style="27" customWidth="1"/>
  </cols>
  <sheetData>
    <row r="1" spans="1:4" ht="18.75">
      <c r="A1" s="331" t="s">
        <v>1820</v>
      </c>
      <c r="B1" s="384"/>
      <c r="C1" s="384"/>
      <c r="D1" s="384"/>
    </row>
    <row r="2" ht="15.75">
      <c r="A2" s="106"/>
    </row>
    <row r="3" spans="1:4" s="1" customFormat="1" ht="15.75">
      <c r="A3" s="382" t="s">
        <v>529</v>
      </c>
      <c r="B3" s="382" t="s">
        <v>634</v>
      </c>
      <c r="C3" s="103" t="s">
        <v>635</v>
      </c>
      <c r="D3" s="382" t="s">
        <v>1343</v>
      </c>
    </row>
    <row r="4" spans="1:4" s="1" customFormat="1" ht="15.75">
      <c r="A4" s="383"/>
      <c r="B4" s="383"/>
      <c r="C4" s="104" t="s">
        <v>636</v>
      </c>
      <c r="D4" s="383"/>
    </row>
    <row r="5" spans="1:4" s="1" customFormat="1" ht="15.75">
      <c r="A5" s="379" t="s">
        <v>637</v>
      </c>
      <c r="B5" s="380"/>
      <c r="C5" s="380"/>
      <c r="D5" s="381"/>
    </row>
    <row r="6" spans="1:4" s="1" customFormat="1" ht="15.75">
      <c r="A6" s="48">
        <v>1</v>
      </c>
      <c r="B6" s="53" t="s">
        <v>638</v>
      </c>
      <c r="C6" s="53" t="s">
        <v>639</v>
      </c>
      <c r="D6" s="53">
        <v>583</v>
      </c>
    </row>
    <row r="7" spans="1:4" s="1" customFormat="1" ht="15.75">
      <c r="A7" s="48">
        <v>2</v>
      </c>
      <c r="B7" s="53" t="s">
        <v>640</v>
      </c>
      <c r="C7" s="53" t="s">
        <v>641</v>
      </c>
      <c r="D7" s="53">
        <v>625</v>
      </c>
    </row>
    <row r="8" spans="1:4" s="1" customFormat="1" ht="15.75">
      <c r="A8" s="48">
        <v>3</v>
      </c>
      <c r="B8" s="53" t="s">
        <v>642</v>
      </c>
      <c r="C8" s="53" t="s">
        <v>683</v>
      </c>
      <c r="D8" s="53">
        <v>183</v>
      </c>
    </row>
    <row r="9" spans="1:4" s="1" customFormat="1" ht="15.75">
      <c r="A9" s="48">
        <v>4</v>
      </c>
      <c r="B9" s="53" t="s">
        <v>642</v>
      </c>
      <c r="C9" s="53" t="s">
        <v>655</v>
      </c>
      <c r="D9" s="53">
        <v>450</v>
      </c>
    </row>
    <row r="10" spans="1:4" s="1" customFormat="1" ht="15.75">
      <c r="A10" s="48">
        <v>5</v>
      </c>
      <c r="B10" s="53" t="s">
        <v>642</v>
      </c>
      <c r="C10" s="53" t="s">
        <v>404</v>
      </c>
      <c r="D10" s="53">
        <v>958</v>
      </c>
    </row>
    <row r="11" spans="1:4" s="1" customFormat="1" ht="15.75">
      <c r="A11" s="48">
        <v>6</v>
      </c>
      <c r="B11" s="53" t="s">
        <v>642</v>
      </c>
      <c r="C11" s="53" t="s">
        <v>749</v>
      </c>
      <c r="D11" s="53">
        <v>200</v>
      </c>
    </row>
    <row r="12" spans="1:4" s="1" customFormat="1" ht="15.75">
      <c r="A12" s="48">
        <v>7</v>
      </c>
      <c r="B12" s="53" t="s">
        <v>684</v>
      </c>
      <c r="C12" s="53" t="s">
        <v>685</v>
      </c>
      <c r="D12" s="53">
        <v>110</v>
      </c>
    </row>
    <row r="13" spans="1:4" s="1" customFormat="1" ht="15.75">
      <c r="A13" s="48">
        <v>8</v>
      </c>
      <c r="B13" s="53" t="s">
        <v>686</v>
      </c>
      <c r="C13" s="53" t="s">
        <v>687</v>
      </c>
      <c r="D13" s="53">
        <v>207</v>
      </c>
    </row>
    <row r="14" spans="1:4" s="1" customFormat="1" ht="15.75">
      <c r="A14" s="48">
        <v>9</v>
      </c>
      <c r="B14" s="53" t="s">
        <v>686</v>
      </c>
      <c r="C14" s="53" t="s">
        <v>688</v>
      </c>
      <c r="D14" s="53">
        <v>300</v>
      </c>
    </row>
    <row r="15" spans="1:4" s="1" customFormat="1" ht="15.75">
      <c r="A15" s="48">
        <v>10</v>
      </c>
      <c r="B15" s="53" t="s">
        <v>689</v>
      </c>
      <c r="C15" s="53" t="s">
        <v>690</v>
      </c>
      <c r="D15" s="53">
        <v>300</v>
      </c>
    </row>
    <row r="16" spans="1:4" s="1" customFormat="1" ht="15.75">
      <c r="A16" s="48">
        <v>11</v>
      </c>
      <c r="B16" s="53" t="s">
        <v>49</v>
      </c>
      <c r="C16" s="53" t="s">
        <v>1409</v>
      </c>
      <c r="D16" s="53">
        <v>235</v>
      </c>
    </row>
    <row r="17" spans="1:4" s="1" customFormat="1" ht="15.75">
      <c r="A17" s="48">
        <v>12</v>
      </c>
      <c r="B17" s="53" t="s">
        <v>691</v>
      </c>
      <c r="C17" s="53"/>
      <c r="D17" s="53">
        <v>500</v>
      </c>
    </row>
    <row r="18" spans="1:4" s="1" customFormat="1" ht="15.75">
      <c r="A18" s="324" t="s">
        <v>592</v>
      </c>
      <c r="B18" s="325"/>
      <c r="C18" s="326"/>
      <c r="D18" s="95">
        <f>SUM(D6:D17)</f>
        <v>4651</v>
      </c>
    </row>
    <row r="19" spans="1:4" s="1" customFormat="1" ht="15.75">
      <c r="A19" s="379" t="s">
        <v>692</v>
      </c>
      <c r="B19" s="380"/>
      <c r="C19" s="380"/>
      <c r="D19" s="381"/>
    </row>
    <row r="20" spans="1:4" s="1" customFormat="1" ht="15.75">
      <c r="A20" s="48">
        <v>13</v>
      </c>
      <c r="B20" s="53" t="s">
        <v>693</v>
      </c>
      <c r="C20" s="53" t="s">
        <v>694</v>
      </c>
      <c r="D20" s="53">
        <v>600</v>
      </c>
    </row>
    <row r="21" spans="1:4" s="1" customFormat="1" ht="15.75">
      <c r="A21" s="48">
        <v>14</v>
      </c>
      <c r="B21" s="53" t="s">
        <v>693</v>
      </c>
      <c r="C21" s="53" t="s">
        <v>695</v>
      </c>
      <c r="D21" s="53">
        <v>600</v>
      </c>
    </row>
    <row r="22" spans="1:4" s="1" customFormat="1" ht="15.75">
      <c r="A22" s="48">
        <v>15</v>
      </c>
      <c r="B22" s="53" t="s">
        <v>694</v>
      </c>
      <c r="C22" s="53" t="s">
        <v>696</v>
      </c>
      <c r="D22" s="53">
        <v>90</v>
      </c>
    </row>
    <row r="23" spans="1:4" s="1" customFormat="1" ht="15.75">
      <c r="A23" s="48">
        <v>16</v>
      </c>
      <c r="B23" s="53" t="s">
        <v>697</v>
      </c>
      <c r="C23" s="53" t="s">
        <v>359</v>
      </c>
      <c r="D23" s="53">
        <v>240</v>
      </c>
    </row>
    <row r="24" spans="1:4" s="1" customFormat="1" ht="15.75">
      <c r="A24" s="48">
        <v>17</v>
      </c>
      <c r="B24" s="53" t="s">
        <v>695</v>
      </c>
      <c r="C24" s="53" t="s">
        <v>1517</v>
      </c>
      <c r="D24" s="53">
        <v>400</v>
      </c>
    </row>
    <row r="25" spans="1:4" s="1" customFormat="1" ht="15.75">
      <c r="A25" s="48">
        <v>18</v>
      </c>
      <c r="B25" s="53"/>
      <c r="C25" s="53"/>
      <c r="D25" s="53"/>
    </row>
    <row r="26" spans="1:4" s="1" customFormat="1" ht="15.75">
      <c r="A26" s="324" t="s">
        <v>592</v>
      </c>
      <c r="B26" s="325"/>
      <c r="C26" s="326"/>
      <c r="D26" s="95">
        <f>SUM(D20:D25)</f>
        <v>1930</v>
      </c>
    </row>
    <row r="27" spans="1:4" s="1" customFormat="1" ht="15.75">
      <c r="A27" s="379" t="s">
        <v>405</v>
      </c>
      <c r="B27" s="380"/>
      <c r="C27" s="380"/>
      <c r="D27" s="381"/>
    </row>
    <row r="28" spans="1:4" s="1" customFormat="1" ht="15.75">
      <c r="A28" s="26">
        <v>19</v>
      </c>
      <c r="B28" s="30" t="s">
        <v>406</v>
      </c>
      <c r="C28" s="30" t="s">
        <v>407</v>
      </c>
      <c r="D28" s="30">
        <v>2472</v>
      </c>
    </row>
    <row r="29" spans="1:4" s="1" customFormat="1" ht="15.75">
      <c r="A29" s="48">
        <v>20</v>
      </c>
      <c r="B29" s="53" t="s">
        <v>698</v>
      </c>
      <c r="C29" s="53" t="s">
        <v>699</v>
      </c>
      <c r="D29" s="53">
        <v>100</v>
      </c>
    </row>
    <row r="30" spans="1:4" s="1" customFormat="1" ht="15.75">
      <c r="A30" s="324" t="s">
        <v>592</v>
      </c>
      <c r="B30" s="325"/>
      <c r="C30" s="326"/>
      <c r="D30" s="95">
        <f>D28+D29</f>
        <v>2572</v>
      </c>
    </row>
    <row r="31" spans="1:4" s="1" customFormat="1" ht="15.75">
      <c r="A31" s="379" t="s">
        <v>700</v>
      </c>
      <c r="B31" s="380"/>
      <c r="C31" s="380"/>
      <c r="D31" s="381"/>
    </row>
    <row r="32" spans="1:4" s="1" customFormat="1" ht="31.5">
      <c r="A32" s="48">
        <v>21</v>
      </c>
      <c r="B32" s="53" t="s">
        <v>396</v>
      </c>
      <c r="C32" s="53" t="s">
        <v>701</v>
      </c>
      <c r="D32" s="53">
        <v>2400</v>
      </c>
    </row>
    <row r="33" spans="1:4" s="1" customFormat="1" ht="15.75">
      <c r="A33" s="324" t="s">
        <v>592</v>
      </c>
      <c r="B33" s="325"/>
      <c r="C33" s="326"/>
      <c r="D33" s="95">
        <v>2400</v>
      </c>
    </row>
    <row r="34" spans="1:4" s="1" customFormat="1" ht="15.75">
      <c r="A34" s="379" t="s">
        <v>1562</v>
      </c>
      <c r="B34" s="380"/>
      <c r="C34" s="380"/>
      <c r="D34" s="381"/>
    </row>
    <row r="35" spans="1:4" s="1" customFormat="1" ht="15.75">
      <c r="A35" s="48">
        <v>22</v>
      </c>
      <c r="B35" s="53" t="s">
        <v>702</v>
      </c>
      <c r="C35" s="53" t="s">
        <v>703</v>
      </c>
      <c r="D35" s="53">
        <v>300</v>
      </c>
    </row>
    <row r="36" spans="1:4" s="1" customFormat="1" ht="15.75">
      <c r="A36" s="48">
        <v>23</v>
      </c>
      <c r="B36" s="53" t="s">
        <v>2</v>
      </c>
      <c r="C36" s="53" t="s">
        <v>3</v>
      </c>
      <c r="D36" s="53">
        <v>1250</v>
      </c>
    </row>
    <row r="37" spans="1:4" s="1" customFormat="1" ht="15.75">
      <c r="A37" s="48">
        <v>24</v>
      </c>
      <c r="B37" s="30" t="s">
        <v>751</v>
      </c>
      <c r="C37" s="30" t="s">
        <v>750</v>
      </c>
      <c r="D37" s="53">
        <v>1725</v>
      </c>
    </row>
    <row r="38" spans="1:4" s="1" customFormat="1" ht="15.75">
      <c r="A38" s="26">
        <v>25</v>
      </c>
      <c r="B38" s="30" t="s">
        <v>97</v>
      </c>
      <c r="C38" s="30" t="s">
        <v>1561</v>
      </c>
      <c r="D38" s="53">
        <v>350</v>
      </c>
    </row>
    <row r="39" spans="1:4" s="1" customFormat="1" ht="15.75">
      <c r="A39" s="324" t="s">
        <v>592</v>
      </c>
      <c r="B39" s="325"/>
      <c r="C39" s="326"/>
      <c r="D39" s="95">
        <f>SUM(D35:D38)</f>
        <v>3625</v>
      </c>
    </row>
    <row r="40" spans="1:4" s="1" customFormat="1" ht="15.75">
      <c r="A40" s="379" t="s">
        <v>704</v>
      </c>
      <c r="B40" s="380"/>
      <c r="C40" s="380"/>
      <c r="D40" s="381"/>
    </row>
    <row r="41" spans="1:4" s="1" customFormat="1" ht="15.75">
      <c r="A41" s="48">
        <v>26</v>
      </c>
      <c r="B41" s="53" t="s">
        <v>705</v>
      </c>
      <c r="C41" s="53" t="s">
        <v>359</v>
      </c>
      <c r="D41" s="53">
        <v>855</v>
      </c>
    </row>
    <row r="42" spans="1:4" s="1" customFormat="1" ht="15.75">
      <c r="A42" s="48">
        <v>27</v>
      </c>
      <c r="B42" s="53" t="s">
        <v>706</v>
      </c>
      <c r="C42" s="53" t="s">
        <v>707</v>
      </c>
      <c r="D42" s="53">
        <v>714</v>
      </c>
    </row>
    <row r="43" spans="1:4" s="1" customFormat="1" ht="15.75">
      <c r="A43" s="48">
        <v>28</v>
      </c>
      <c r="B43" s="53" t="s">
        <v>315</v>
      </c>
      <c r="C43" s="53" t="s">
        <v>236</v>
      </c>
      <c r="D43" s="53">
        <v>450</v>
      </c>
    </row>
    <row r="44" spans="1:4" s="1" customFormat="1" ht="15.75">
      <c r="A44" s="48">
        <v>29</v>
      </c>
      <c r="B44" s="53" t="s">
        <v>708</v>
      </c>
      <c r="C44" s="53" t="s">
        <v>709</v>
      </c>
      <c r="D44" s="53">
        <v>1000</v>
      </c>
    </row>
    <row r="45" spans="1:4" s="1" customFormat="1" ht="15.75">
      <c r="A45" s="48">
        <v>30</v>
      </c>
      <c r="B45" s="53" t="s">
        <v>708</v>
      </c>
      <c r="C45" s="53" t="s">
        <v>710</v>
      </c>
      <c r="D45" s="53">
        <v>500</v>
      </c>
    </row>
    <row r="46" spans="1:4" s="1" customFormat="1" ht="15.75">
      <c r="A46" s="48">
        <v>31</v>
      </c>
      <c r="B46" s="53" t="s">
        <v>1522</v>
      </c>
      <c r="C46" s="53" t="s">
        <v>1523</v>
      </c>
      <c r="D46" s="53">
        <v>450</v>
      </c>
    </row>
    <row r="47" spans="1:4" s="1" customFormat="1" ht="15.75">
      <c r="A47" s="48">
        <v>32</v>
      </c>
      <c r="B47" s="53" t="s">
        <v>711</v>
      </c>
      <c r="C47" s="53" t="s">
        <v>712</v>
      </c>
      <c r="D47" s="53">
        <v>1975</v>
      </c>
    </row>
    <row r="48" spans="1:4" s="1" customFormat="1" ht="15.75">
      <c r="A48" s="48">
        <v>33</v>
      </c>
      <c r="B48" s="53" t="s">
        <v>1422</v>
      </c>
      <c r="C48" s="53" t="s">
        <v>1423</v>
      </c>
      <c r="D48" s="53">
        <v>4855</v>
      </c>
    </row>
    <row r="49" spans="1:4" s="1" customFormat="1" ht="15.75">
      <c r="A49" s="48">
        <v>34</v>
      </c>
      <c r="B49" s="30" t="s">
        <v>315</v>
      </c>
      <c r="C49" s="30" t="s">
        <v>316</v>
      </c>
      <c r="D49" s="30">
        <v>450</v>
      </c>
    </row>
    <row r="50" spans="1:4" s="1" customFormat="1" ht="15.75">
      <c r="A50" s="324" t="s">
        <v>592</v>
      </c>
      <c r="B50" s="325"/>
      <c r="C50" s="326"/>
      <c r="D50" s="95">
        <f>SUM(D41:D49)</f>
        <v>11249</v>
      </c>
    </row>
    <row r="51" spans="1:4" s="1" customFormat="1" ht="15.75">
      <c r="A51" s="379" t="s">
        <v>496</v>
      </c>
      <c r="B51" s="380"/>
      <c r="C51" s="380"/>
      <c r="D51" s="381"/>
    </row>
    <row r="52" spans="1:4" s="1" customFormat="1" ht="15.75">
      <c r="A52" s="48">
        <v>35</v>
      </c>
      <c r="B52" s="53" t="s">
        <v>713</v>
      </c>
      <c r="C52" s="53"/>
      <c r="D52" s="53">
        <v>300</v>
      </c>
    </row>
    <row r="53" spans="1:4" s="1" customFormat="1" ht="15.75">
      <c r="A53" s="48">
        <v>36</v>
      </c>
      <c r="B53" s="53" t="s">
        <v>714</v>
      </c>
      <c r="C53" s="53"/>
      <c r="D53" s="53">
        <v>550</v>
      </c>
    </row>
    <row r="54" spans="1:4" s="1" customFormat="1" ht="15.75">
      <c r="A54" s="48">
        <v>37</v>
      </c>
      <c r="B54" s="53" t="s">
        <v>715</v>
      </c>
      <c r="C54" s="53"/>
      <c r="D54" s="53">
        <v>625</v>
      </c>
    </row>
    <row r="55" spans="1:4" s="1" customFormat="1" ht="15.75">
      <c r="A55" s="48">
        <v>38</v>
      </c>
      <c r="B55" s="53" t="s">
        <v>785</v>
      </c>
      <c r="C55" s="53"/>
      <c r="D55" s="53">
        <v>750</v>
      </c>
    </row>
    <row r="56" spans="1:4" s="1" customFormat="1" ht="15.75">
      <c r="A56" s="48">
        <v>39</v>
      </c>
      <c r="B56" s="53" t="s">
        <v>786</v>
      </c>
      <c r="C56" s="53"/>
      <c r="D56" s="53">
        <v>70</v>
      </c>
    </row>
    <row r="57" spans="1:4" s="1" customFormat="1" ht="15.75">
      <c r="A57" s="48">
        <v>40</v>
      </c>
      <c r="B57" s="53" t="s">
        <v>235</v>
      </c>
      <c r="C57" s="53"/>
      <c r="D57" s="53">
        <v>70</v>
      </c>
    </row>
    <row r="58" spans="1:4" s="1" customFormat="1" ht="15.75">
      <c r="A58" s="48">
        <v>41</v>
      </c>
      <c r="B58" s="53" t="s">
        <v>234</v>
      </c>
      <c r="C58" s="53"/>
      <c r="D58" s="53">
        <v>160</v>
      </c>
    </row>
    <row r="59" spans="1:4" s="1" customFormat="1" ht="15.75">
      <c r="A59" s="48">
        <v>42</v>
      </c>
      <c r="B59" s="53" t="s">
        <v>233</v>
      </c>
      <c r="C59" s="53"/>
      <c r="D59" s="53">
        <v>255</v>
      </c>
    </row>
    <row r="60" spans="1:4" s="1" customFormat="1" ht="15.75">
      <c r="A60" s="324" t="s">
        <v>592</v>
      </c>
      <c r="B60" s="325"/>
      <c r="C60" s="326"/>
      <c r="D60" s="95">
        <f>SUM(D52:D59)</f>
        <v>2780</v>
      </c>
    </row>
    <row r="61" spans="1:4" s="1" customFormat="1" ht="15.75">
      <c r="A61" s="379" t="s">
        <v>718</v>
      </c>
      <c r="B61" s="380"/>
      <c r="C61" s="380"/>
      <c r="D61" s="381"/>
    </row>
    <row r="62" spans="1:4" s="1" customFormat="1" ht="15.75">
      <c r="A62" s="48">
        <v>43</v>
      </c>
      <c r="B62" s="53" t="s">
        <v>719</v>
      </c>
      <c r="C62" s="53" t="s">
        <v>720</v>
      </c>
      <c r="D62" s="53">
        <v>400</v>
      </c>
    </row>
    <row r="63" spans="1:4" s="1" customFormat="1" ht="15.75">
      <c r="A63" s="48">
        <v>44</v>
      </c>
      <c r="B63" s="53" t="s">
        <v>650</v>
      </c>
      <c r="C63" s="53" t="s">
        <v>651</v>
      </c>
      <c r="D63" s="53">
        <v>120</v>
      </c>
    </row>
    <row r="64" spans="1:4" s="1" customFormat="1" ht="15.75">
      <c r="A64" s="48">
        <v>45</v>
      </c>
      <c r="B64" s="53" t="s">
        <v>1531</v>
      </c>
      <c r="C64" s="53" t="s">
        <v>1532</v>
      </c>
      <c r="D64" s="53">
        <v>340</v>
      </c>
    </row>
    <row r="65" spans="1:4" s="1" customFormat="1" ht="15.75">
      <c r="A65" s="48">
        <v>46</v>
      </c>
      <c r="B65" s="53" t="s">
        <v>145</v>
      </c>
      <c r="C65" s="53" t="s">
        <v>656</v>
      </c>
      <c r="D65" s="53">
        <v>50</v>
      </c>
    </row>
    <row r="66" spans="1:4" s="1" customFormat="1" ht="15.75">
      <c r="A66" s="48">
        <v>47</v>
      </c>
      <c r="B66" s="53" t="s">
        <v>145</v>
      </c>
      <c r="C66" s="53" t="s">
        <v>657</v>
      </c>
      <c r="D66" s="53">
        <v>40</v>
      </c>
    </row>
    <row r="67" spans="1:4" s="1" customFormat="1" ht="15.75">
      <c r="A67" s="48">
        <v>48</v>
      </c>
      <c r="B67" s="53" t="s">
        <v>145</v>
      </c>
      <c r="C67" s="53" t="s">
        <v>658</v>
      </c>
      <c r="D67" s="53">
        <v>60</v>
      </c>
    </row>
    <row r="68" spans="1:4" s="1" customFormat="1" ht="15.75">
      <c r="A68" s="48">
        <v>49</v>
      </c>
      <c r="B68" s="53" t="s">
        <v>145</v>
      </c>
      <c r="C68" s="53" t="s">
        <v>659</v>
      </c>
      <c r="D68" s="53">
        <v>230</v>
      </c>
    </row>
    <row r="69" spans="1:4" s="1" customFormat="1" ht="15.75">
      <c r="A69" s="48">
        <v>50</v>
      </c>
      <c r="B69" s="53" t="s">
        <v>145</v>
      </c>
      <c r="C69" s="53" t="s">
        <v>661</v>
      </c>
      <c r="D69" s="53">
        <v>60</v>
      </c>
    </row>
    <row r="70" spans="1:4" s="1" customFormat="1" ht="15.75">
      <c r="A70" s="48">
        <v>51</v>
      </c>
      <c r="B70" s="53" t="s">
        <v>149</v>
      </c>
      <c r="C70" s="105" t="s">
        <v>331</v>
      </c>
      <c r="D70" s="53">
        <v>330</v>
      </c>
    </row>
    <row r="71" spans="1:4" s="1" customFormat="1" ht="15.75">
      <c r="A71" s="48">
        <v>52</v>
      </c>
      <c r="B71" s="53" t="s">
        <v>149</v>
      </c>
      <c r="C71" s="53" t="s">
        <v>332</v>
      </c>
      <c r="D71" s="53">
        <v>285</v>
      </c>
    </row>
    <row r="72" spans="1:4" s="1" customFormat="1" ht="15.75">
      <c r="A72" s="48">
        <v>53</v>
      </c>
      <c r="B72" s="53" t="s">
        <v>149</v>
      </c>
      <c r="C72" s="53" t="s">
        <v>333</v>
      </c>
      <c r="D72" s="53">
        <v>50</v>
      </c>
    </row>
    <row r="73" spans="1:4" s="1" customFormat="1" ht="15.75">
      <c r="A73" s="48">
        <v>54</v>
      </c>
      <c r="B73" s="53" t="s">
        <v>149</v>
      </c>
      <c r="C73" s="53" t="s">
        <v>334</v>
      </c>
      <c r="D73" s="53">
        <v>50</v>
      </c>
    </row>
    <row r="74" spans="1:4" s="1" customFormat="1" ht="15.75">
      <c r="A74" s="48">
        <v>55</v>
      </c>
      <c r="B74" s="53" t="s">
        <v>721</v>
      </c>
      <c r="C74" s="53" t="s">
        <v>722</v>
      </c>
      <c r="D74" s="53">
        <v>150</v>
      </c>
    </row>
    <row r="75" spans="1:4" s="1" customFormat="1" ht="15.75">
      <c r="A75" s="48">
        <v>56</v>
      </c>
      <c r="B75" s="53" t="s">
        <v>717</v>
      </c>
      <c r="C75" s="53" t="s">
        <v>663</v>
      </c>
      <c r="D75" s="53">
        <v>200</v>
      </c>
    </row>
    <row r="76" spans="1:4" s="1" customFormat="1" ht="15.75">
      <c r="A76" s="48">
        <v>57</v>
      </c>
      <c r="B76" s="53" t="s">
        <v>717</v>
      </c>
      <c r="C76" s="53" t="s">
        <v>662</v>
      </c>
      <c r="D76" s="53">
        <v>100</v>
      </c>
    </row>
    <row r="77" spans="1:4" s="1" customFormat="1" ht="15.75">
      <c r="A77" s="48">
        <v>58</v>
      </c>
      <c r="B77" s="53" t="s">
        <v>717</v>
      </c>
      <c r="C77" s="53" t="s">
        <v>664</v>
      </c>
      <c r="D77" s="53">
        <v>200</v>
      </c>
    </row>
    <row r="78" spans="1:4" s="1" customFormat="1" ht="15.75">
      <c r="A78" s="48">
        <v>59</v>
      </c>
      <c r="B78" s="53" t="s">
        <v>723</v>
      </c>
      <c r="C78" s="53" t="s">
        <v>724</v>
      </c>
      <c r="D78" s="53">
        <v>300</v>
      </c>
    </row>
    <row r="79" spans="1:4" s="1" customFormat="1" ht="15.75">
      <c r="A79" s="48">
        <v>60</v>
      </c>
      <c r="B79" s="53" t="s">
        <v>723</v>
      </c>
      <c r="C79" s="53" t="s">
        <v>725</v>
      </c>
      <c r="D79" s="53">
        <v>500</v>
      </c>
    </row>
    <row r="80" spans="1:4" s="1" customFormat="1" ht="15.75">
      <c r="A80" s="48">
        <v>61</v>
      </c>
      <c r="B80" s="30" t="s">
        <v>301</v>
      </c>
      <c r="C80" s="30" t="s">
        <v>303</v>
      </c>
      <c r="D80" s="30">
        <v>250</v>
      </c>
    </row>
    <row r="81" spans="1:4" s="1" customFormat="1" ht="15.75">
      <c r="A81" s="48">
        <v>62</v>
      </c>
      <c r="B81" s="30" t="s">
        <v>301</v>
      </c>
      <c r="C81" s="30" t="s">
        <v>302</v>
      </c>
      <c r="D81" s="30">
        <v>210</v>
      </c>
    </row>
    <row r="82" spans="1:4" s="1" customFormat="1" ht="15.75">
      <c r="A82" s="48">
        <v>63</v>
      </c>
      <c r="B82" s="30" t="s">
        <v>18</v>
      </c>
      <c r="C82" s="30" t="s">
        <v>774</v>
      </c>
      <c r="D82" s="53">
        <v>140</v>
      </c>
    </row>
    <row r="83" spans="1:4" s="1" customFormat="1" ht="15.75">
      <c r="A83" s="48">
        <v>64</v>
      </c>
      <c r="B83" s="30" t="s">
        <v>18</v>
      </c>
      <c r="C83" s="30" t="s">
        <v>775</v>
      </c>
      <c r="D83" s="53">
        <v>110</v>
      </c>
    </row>
    <row r="84" spans="1:4" s="1" customFormat="1" ht="15.75">
      <c r="A84" s="48">
        <v>65</v>
      </c>
      <c r="B84" s="30" t="s">
        <v>18</v>
      </c>
      <c r="C84" s="30" t="s">
        <v>776</v>
      </c>
      <c r="D84" s="53">
        <v>100</v>
      </c>
    </row>
    <row r="85" spans="1:4" s="1" customFormat="1" ht="15.75">
      <c r="A85" s="48">
        <v>66</v>
      </c>
      <c r="B85" s="30" t="s">
        <v>18</v>
      </c>
      <c r="C85" s="30" t="s">
        <v>777</v>
      </c>
      <c r="D85" s="53">
        <v>65</v>
      </c>
    </row>
    <row r="86" spans="1:4" s="1" customFormat="1" ht="15.75">
      <c r="A86" s="48">
        <v>67</v>
      </c>
      <c r="B86" s="30" t="s">
        <v>18</v>
      </c>
      <c r="C86" s="30" t="s">
        <v>778</v>
      </c>
      <c r="D86" s="53">
        <v>115</v>
      </c>
    </row>
    <row r="87" spans="1:4" s="1" customFormat="1" ht="15.75">
      <c r="A87" s="48">
        <v>68</v>
      </c>
      <c r="B87" s="30" t="s">
        <v>18</v>
      </c>
      <c r="C87" s="30" t="s">
        <v>779</v>
      </c>
      <c r="D87" s="53">
        <v>210</v>
      </c>
    </row>
    <row r="88" spans="1:4" s="1" customFormat="1" ht="15.75">
      <c r="A88" s="48">
        <v>69</v>
      </c>
      <c r="B88" s="30" t="s">
        <v>680</v>
      </c>
      <c r="C88" s="30" t="s">
        <v>681</v>
      </c>
      <c r="D88" s="53">
        <v>90</v>
      </c>
    </row>
    <row r="89" spans="1:4" s="1" customFormat="1" ht="15.75">
      <c r="A89" s="324" t="s">
        <v>592</v>
      </c>
      <c r="B89" s="325"/>
      <c r="C89" s="326"/>
      <c r="D89" s="95">
        <f>SUM(D62:D88)</f>
        <v>4755</v>
      </c>
    </row>
    <row r="90" spans="1:4" s="1" customFormat="1" ht="15.75">
      <c r="A90" s="324" t="s">
        <v>726</v>
      </c>
      <c r="B90" s="325"/>
      <c r="C90" s="326"/>
      <c r="D90" s="66">
        <f>D18+D26+D30+D33+D39+D50+D60+D89</f>
        <v>33962</v>
      </c>
    </row>
  </sheetData>
  <sheetProtection/>
  <mergeCells count="21">
    <mergeCell ref="A27:D27"/>
    <mergeCell ref="A31:D31"/>
    <mergeCell ref="A61:D61"/>
    <mergeCell ref="A89:C89"/>
    <mergeCell ref="A60:C60"/>
    <mergeCell ref="A1:D1"/>
    <mergeCell ref="A18:C18"/>
    <mergeCell ref="A3:A4"/>
    <mergeCell ref="B3:B4"/>
    <mergeCell ref="A19:D19"/>
    <mergeCell ref="A26:C26"/>
    <mergeCell ref="A90:C90"/>
    <mergeCell ref="A39:C39"/>
    <mergeCell ref="A40:D40"/>
    <mergeCell ref="A50:C50"/>
    <mergeCell ref="A51:D51"/>
    <mergeCell ref="D3:D4"/>
    <mergeCell ref="A30:C30"/>
    <mergeCell ref="A33:C33"/>
    <mergeCell ref="A34:D34"/>
    <mergeCell ref="A5:D5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40.140625" style="0" customWidth="1"/>
    <col min="3" max="3" width="11.28125" style="0" bestFit="1" customWidth="1"/>
    <col min="4" max="4" width="41.8515625" style="0" bestFit="1" customWidth="1"/>
    <col min="5" max="5" width="11.28125" style="0" bestFit="1" customWidth="1"/>
  </cols>
  <sheetData>
    <row r="1" spans="1:5" ht="18.75">
      <c r="A1" s="331" t="s">
        <v>1821</v>
      </c>
      <c r="B1" s="331"/>
      <c r="C1" s="331"/>
      <c r="D1" s="331"/>
      <c r="E1" s="331"/>
    </row>
    <row r="2" spans="1:3" ht="15.75">
      <c r="A2" s="27"/>
      <c r="B2" s="27"/>
      <c r="C2" s="27"/>
    </row>
    <row r="3" spans="1:3" ht="18.75">
      <c r="A3" s="90" t="s">
        <v>304</v>
      </c>
      <c r="B3" s="90" t="s">
        <v>305</v>
      </c>
      <c r="C3" s="90" t="s">
        <v>1343</v>
      </c>
    </row>
    <row r="4" spans="1:3" ht="15.75">
      <c r="A4" s="25">
        <v>1</v>
      </c>
      <c r="B4" s="201" t="s">
        <v>1496</v>
      </c>
      <c r="C4" s="25">
        <v>12890</v>
      </c>
    </row>
    <row r="5" spans="1:3" ht="31.5">
      <c r="A5" s="25">
        <v>2</v>
      </c>
      <c r="B5" s="201" t="s">
        <v>1497</v>
      </c>
      <c r="C5" s="25">
        <v>5800</v>
      </c>
    </row>
    <row r="6" spans="1:3" ht="15.75">
      <c r="A6" s="377" t="s">
        <v>13</v>
      </c>
      <c r="B6" s="378"/>
      <c r="C6" s="229">
        <f>SUM(C4:C5)</f>
        <v>18690</v>
      </c>
    </row>
    <row r="8" spans="1:5" ht="18.75">
      <c r="A8" s="331" t="s">
        <v>1822</v>
      </c>
      <c r="B8" s="331"/>
      <c r="C8" s="331"/>
      <c r="D8" s="331"/>
      <c r="E8" s="331"/>
    </row>
    <row r="9" spans="1:3" ht="15.75">
      <c r="A9" s="27"/>
      <c r="B9" s="27"/>
      <c r="C9" s="27"/>
    </row>
    <row r="10" spans="1:5" ht="18.75">
      <c r="A10" s="90" t="s">
        <v>304</v>
      </c>
      <c r="B10" s="90" t="s">
        <v>1500</v>
      </c>
      <c r="C10" s="90" t="s">
        <v>1343</v>
      </c>
      <c r="D10" s="90" t="s">
        <v>1507</v>
      </c>
      <c r="E10" s="90" t="s">
        <v>1343</v>
      </c>
    </row>
    <row r="11" spans="1:5" ht="15.75">
      <c r="A11" s="25">
        <v>1</v>
      </c>
      <c r="B11" s="29" t="s">
        <v>1502</v>
      </c>
      <c r="C11" s="25">
        <v>34000</v>
      </c>
      <c r="D11" s="29" t="s">
        <v>1508</v>
      </c>
      <c r="E11" s="25">
        <v>1000</v>
      </c>
    </row>
    <row r="12" spans="1:5" ht="15.75">
      <c r="A12" s="25">
        <v>2</v>
      </c>
      <c r="B12" s="29" t="s">
        <v>1503</v>
      </c>
      <c r="C12" s="25">
        <v>4000</v>
      </c>
      <c r="D12" s="29" t="s">
        <v>1509</v>
      </c>
      <c r="E12" s="25">
        <v>200</v>
      </c>
    </row>
    <row r="13" spans="1:5" ht="15.75">
      <c r="A13" s="25">
        <v>3</v>
      </c>
      <c r="B13" s="29" t="s">
        <v>1501</v>
      </c>
      <c r="C13" s="25">
        <v>15000</v>
      </c>
      <c r="D13" s="29" t="s">
        <v>1510</v>
      </c>
      <c r="E13" s="25">
        <v>1000</v>
      </c>
    </row>
    <row r="14" spans="1:5" ht="15.75">
      <c r="A14" s="25">
        <v>4</v>
      </c>
      <c r="B14" s="201" t="s">
        <v>1504</v>
      </c>
      <c r="C14" s="25">
        <v>10000</v>
      </c>
      <c r="D14" s="29" t="s">
        <v>1511</v>
      </c>
      <c r="E14" s="25">
        <v>1000</v>
      </c>
    </row>
    <row r="15" spans="1:5" ht="15.75">
      <c r="A15" s="25">
        <v>5</v>
      </c>
      <c r="B15" s="201" t="s">
        <v>1505</v>
      </c>
      <c r="C15" s="25">
        <v>2500</v>
      </c>
      <c r="D15" s="29" t="s">
        <v>1529</v>
      </c>
      <c r="E15" s="25">
        <v>500</v>
      </c>
    </row>
    <row r="16" spans="1:5" ht="15.75">
      <c r="A16" s="25">
        <v>6</v>
      </c>
      <c r="B16" s="201"/>
      <c r="C16" s="25"/>
      <c r="D16" s="201" t="s">
        <v>1506</v>
      </c>
      <c r="E16" s="25">
        <v>10000</v>
      </c>
    </row>
    <row r="17" spans="1:5" ht="15.75">
      <c r="A17" s="377" t="s">
        <v>13</v>
      </c>
      <c r="B17" s="378"/>
      <c r="C17" s="229">
        <f>SUM(C11:C16)</f>
        <v>65500</v>
      </c>
      <c r="D17" s="229"/>
      <c r="E17" s="229">
        <f>SUM(E11:E16)</f>
        <v>13700</v>
      </c>
    </row>
    <row r="19" spans="1:5" ht="18.75">
      <c r="A19" s="331" t="s">
        <v>1823</v>
      </c>
      <c r="B19" s="331"/>
      <c r="C19" s="331"/>
      <c r="D19" s="331"/>
      <c r="E19" s="331"/>
    </row>
    <row r="20" spans="1:3" ht="15.75">
      <c r="A20" s="27"/>
      <c r="B20" s="27"/>
      <c r="C20" s="27"/>
    </row>
    <row r="21" spans="1:3" ht="12.75">
      <c r="A21" s="382" t="s">
        <v>304</v>
      </c>
      <c r="B21" s="382" t="s">
        <v>305</v>
      </c>
      <c r="C21" s="382" t="s">
        <v>1343</v>
      </c>
    </row>
    <row r="22" spans="1:3" ht="12.75">
      <c r="A22" s="383"/>
      <c r="B22" s="383"/>
      <c r="C22" s="383"/>
    </row>
    <row r="23" spans="1:3" ht="15.75">
      <c r="A23" s="48">
        <v>1</v>
      </c>
      <c r="B23" s="53" t="s">
        <v>1556</v>
      </c>
      <c r="C23" s="53">
        <v>2400</v>
      </c>
    </row>
    <row r="24" spans="1:3" ht="15.75">
      <c r="A24" s="48">
        <v>2</v>
      </c>
      <c r="B24" s="53" t="s">
        <v>261</v>
      </c>
      <c r="C24" s="53">
        <v>500</v>
      </c>
    </row>
    <row r="25" spans="1:3" ht="15.75">
      <c r="A25" s="48">
        <v>3</v>
      </c>
      <c r="B25" s="53" t="s">
        <v>1555</v>
      </c>
      <c r="C25" s="53">
        <v>1125</v>
      </c>
    </row>
    <row r="26" spans="1:3" ht="15.75">
      <c r="A26" s="48">
        <v>4</v>
      </c>
      <c r="B26" s="53" t="s">
        <v>262</v>
      </c>
      <c r="C26" s="53">
        <v>375</v>
      </c>
    </row>
    <row r="27" spans="1:3" ht="15.75">
      <c r="A27" s="48">
        <v>5</v>
      </c>
      <c r="B27" s="53" t="s">
        <v>1554</v>
      </c>
      <c r="C27" s="53">
        <v>1125</v>
      </c>
    </row>
    <row r="28" spans="1:3" ht="15.75">
      <c r="A28" s="324" t="s">
        <v>270</v>
      </c>
      <c r="B28" s="325"/>
      <c r="C28" s="95">
        <f>SUM(C23:C27)</f>
        <v>5525</v>
      </c>
    </row>
  </sheetData>
  <sheetProtection/>
  <mergeCells count="9">
    <mergeCell ref="A28:B28"/>
    <mergeCell ref="A1:E1"/>
    <mergeCell ref="A19:E19"/>
    <mergeCell ref="A17:B17"/>
    <mergeCell ref="A8:E8"/>
    <mergeCell ref="A6:B6"/>
    <mergeCell ref="A21:A22"/>
    <mergeCell ref="B21:B22"/>
    <mergeCell ref="C21:C22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1"/>
  <sheetViews>
    <sheetView zoomScale="90" zoomScaleNormal="90" zoomScalePageLayoutView="0" workbookViewId="0" topLeftCell="A171">
      <selection activeCell="F197" sqref="F197"/>
    </sheetView>
  </sheetViews>
  <sheetFormatPr defaultColWidth="9.140625" defaultRowHeight="12.75"/>
  <cols>
    <col min="1" max="1" width="8.140625" style="249" customWidth="1"/>
    <col min="2" max="2" width="45.57421875" style="205" bestFit="1" customWidth="1"/>
    <col min="3" max="3" width="16.421875" style="262" customWidth="1"/>
    <col min="4" max="4" width="15.7109375" style="205" customWidth="1"/>
    <col min="5" max="5" width="14.57421875" style="205" customWidth="1"/>
    <col min="6" max="6" width="14.7109375" style="205" customWidth="1"/>
  </cols>
  <sheetData>
    <row r="1" spans="1:6" ht="24.75" customHeight="1">
      <c r="A1" s="399" t="s">
        <v>1824</v>
      </c>
      <c r="B1" s="399"/>
      <c r="C1" s="399"/>
      <c r="D1" s="399"/>
      <c r="E1" s="399"/>
      <c r="F1" s="399"/>
    </row>
    <row r="2" spans="1:6" ht="63">
      <c r="A2" s="250" t="s">
        <v>4</v>
      </c>
      <c r="B2" s="244" t="s">
        <v>14</v>
      </c>
      <c r="C2" s="263" t="s">
        <v>1806</v>
      </c>
      <c r="D2" s="245" t="s">
        <v>660</v>
      </c>
      <c r="E2" s="246" t="s">
        <v>1831</v>
      </c>
      <c r="F2" s="246" t="s">
        <v>1832</v>
      </c>
    </row>
    <row r="3" spans="1:6" ht="15.75">
      <c r="A3" s="51">
        <v>1</v>
      </c>
      <c r="B3" s="223" t="s">
        <v>15</v>
      </c>
      <c r="C3" s="251" t="s">
        <v>1804</v>
      </c>
      <c r="D3" s="206">
        <v>84752</v>
      </c>
      <c r="E3" s="83">
        <v>84752</v>
      </c>
      <c r="F3" s="207"/>
    </row>
    <row r="4" spans="1:6" ht="15.75">
      <c r="A4" s="248"/>
      <c r="B4" s="36" t="s">
        <v>13</v>
      </c>
      <c r="C4" s="252"/>
      <c r="D4" s="37">
        <f>SUM(D3:D3)</f>
        <v>84752</v>
      </c>
      <c r="E4" s="208">
        <f>SUM(E3:E3)</f>
        <v>84752</v>
      </c>
      <c r="F4" s="37"/>
    </row>
    <row r="5" spans="1:6" ht="15.75">
      <c r="A5" s="388" t="s">
        <v>52</v>
      </c>
      <c r="B5" s="389"/>
      <c r="C5" s="389"/>
      <c r="D5" s="389"/>
      <c r="E5" s="390"/>
      <c r="F5" s="391"/>
    </row>
    <row r="6" spans="1:6" ht="15.75">
      <c r="A6" s="51">
        <v>2</v>
      </c>
      <c r="B6" s="16" t="s">
        <v>51</v>
      </c>
      <c r="C6" s="20" t="s">
        <v>1805</v>
      </c>
      <c r="D6" s="206">
        <v>7800</v>
      </c>
      <c r="E6" s="34">
        <v>7800</v>
      </c>
      <c r="F6" s="207"/>
    </row>
    <row r="7" spans="1:6" ht="15.75">
      <c r="A7" s="51">
        <v>3</v>
      </c>
      <c r="B7" s="16" t="s">
        <v>48</v>
      </c>
      <c r="C7" s="20" t="s">
        <v>1805</v>
      </c>
      <c r="D7" s="206">
        <v>4300</v>
      </c>
      <c r="E7" s="34">
        <v>4300</v>
      </c>
      <c r="F7" s="207"/>
    </row>
    <row r="8" spans="1:6" ht="15.75">
      <c r="A8" s="51">
        <v>4</v>
      </c>
      <c r="B8" s="16" t="s">
        <v>686</v>
      </c>
      <c r="C8" s="20" t="s">
        <v>1805</v>
      </c>
      <c r="D8" s="87">
        <v>19480</v>
      </c>
      <c r="E8" s="79">
        <v>19480</v>
      </c>
      <c r="F8" s="207"/>
    </row>
    <row r="9" spans="1:6" ht="15.75">
      <c r="A9" s="51">
        <v>5</v>
      </c>
      <c r="B9" s="16" t="s">
        <v>97</v>
      </c>
      <c r="C9" s="20" t="s">
        <v>1804</v>
      </c>
      <c r="D9" s="206">
        <v>63230</v>
      </c>
      <c r="E9" s="34">
        <v>63230</v>
      </c>
      <c r="F9" s="207"/>
    </row>
    <row r="10" spans="1:6" ht="15.75">
      <c r="A10" s="51">
        <v>6</v>
      </c>
      <c r="B10" s="16" t="s">
        <v>53</v>
      </c>
      <c r="C10" s="20" t="s">
        <v>1810</v>
      </c>
      <c r="D10" s="87">
        <v>4100</v>
      </c>
      <c r="E10" s="79">
        <v>4100</v>
      </c>
      <c r="F10" s="207"/>
    </row>
    <row r="11" spans="1:6" ht="15.75">
      <c r="A11" s="51">
        <v>7</v>
      </c>
      <c r="B11" s="16" t="s">
        <v>62</v>
      </c>
      <c r="C11" s="20" t="s">
        <v>1805</v>
      </c>
      <c r="D11" s="87">
        <v>4700</v>
      </c>
      <c r="E11" s="79">
        <v>4700</v>
      </c>
      <c r="F11" s="207"/>
    </row>
    <row r="12" spans="1:6" ht="15.75">
      <c r="A12" s="51">
        <v>8</v>
      </c>
      <c r="B12" s="16" t="s">
        <v>43</v>
      </c>
      <c r="C12" s="20" t="s">
        <v>1805</v>
      </c>
      <c r="D12" s="87">
        <v>9500</v>
      </c>
      <c r="E12" s="79">
        <v>9500</v>
      </c>
      <c r="F12" s="207"/>
    </row>
    <row r="13" spans="1:6" ht="15.75">
      <c r="A13" s="51">
        <v>9</v>
      </c>
      <c r="B13" s="16" t="s">
        <v>44</v>
      </c>
      <c r="C13" s="20" t="s">
        <v>1807</v>
      </c>
      <c r="D13" s="87">
        <v>2584</v>
      </c>
      <c r="E13" s="79">
        <v>2584</v>
      </c>
      <c r="F13" s="207"/>
    </row>
    <row r="14" spans="1:6" ht="15.75">
      <c r="A14" s="51">
        <v>10</v>
      </c>
      <c r="B14" s="16" t="s">
        <v>49</v>
      </c>
      <c r="C14" s="20" t="s">
        <v>1805</v>
      </c>
      <c r="D14" s="87">
        <v>12900</v>
      </c>
      <c r="E14" s="79">
        <v>12900</v>
      </c>
      <c r="F14" s="207"/>
    </row>
    <row r="15" spans="1:6" ht="15.75">
      <c r="A15" s="51">
        <v>11</v>
      </c>
      <c r="B15" s="16" t="s">
        <v>54</v>
      </c>
      <c r="C15" s="20" t="s">
        <v>1809</v>
      </c>
      <c r="D15" s="87">
        <v>3400</v>
      </c>
      <c r="E15" s="79">
        <v>3400</v>
      </c>
      <c r="F15" s="207"/>
    </row>
    <row r="16" spans="1:6" ht="15.75">
      <c r="A16" s="51">
        <v>12</v>
      </c>
      <c r="B16" s="16" t="s">
        <v>60</v>
      </c>
      <c r="C16" s="20" t="s">
        <v>1807</v>
      </c>
      <c r="D16" s="87">
        <v>5400</v>
      </c>
      <c r="E16" s="79">
        <v>5400</v>
      </c>
      <c r="F16" s="207"/>
    </row>
    <row r="17" spans="1:6" ht="15.75">
      <c r="A17" s="51">
        <v>13</v>
      </c>
      <c r="B17" s="80" t="s">
        <v>39</v>
      </c>
      <c r="C17" s="20" t="s">
        <v>1804</v>
      </c>
      <c r="D17" s="87">
        <v>12000</v>
      </c>
      <c r="E17" s="81">
        <v>12000</v>
      </c>
      <c r="F17" s="207"/>
    </row>
    <row r="18" spans="1:6" ht="15.75">
      <c r="A18" s="51">
        <v>14</v>
      </c>
      <c r="B18" s="80" t="s">
        <v>40</v>
      </c>
      <c r="C18" s="20" t="s">
        <v>1804</v>
      </c>
      <c r="D18" s="87">
        <v>7800</v>
      </c>
      <c r="E18" s="81">
        <v>7800</v>
      </c>
      <c r="F18" s="207"/>
    </row>
    <row r="19" spans="1:6" ht="15.75">
      <c r="A19" s="51">
        <v>15</v>
      </c>
      <c r="B19" s="80" t="s">
        <v>41</v>
      </c>
      <c r="C19" s="20" t="s">
        <v>1804</v>
      </c>
      <c r="D19" s="87">
        <v>2700</v>
      </c>
      <c r="E19" s="81">
        <v>2700</v>
      </c>
      <c r="F19" s="207"/>
    </row>
    <row r="20" spans="1:6" ht="15.75">
      <c r="A20" s="51">
        <v>16</v>
      </c>
      <c r="B20" s="16" t="s">
        <v>38</v>
      </c>
      <c r="C20" s="20" t="s">
        <v>1804</v>
      </c>
      <c r="D20" s="87">
        <v>900</v>
      </c>
      <c r="E20" s="79">
        <v>900</v>
      </c>
      <c r="F20" s="207"/>
    </row>
    <row r="21" spans="1:6" ht="15.75">
      <c r="A21" s="51">
        <v>17</v>
      </c>
      <c r="B21" s="80" t="s">
        <v>16</v>
      </c>
      <c r="C21" s="20" t="s">
        <v>1804</v>
      </c>
      <c r="D21" s="87">
        <v>16000</v>
      </c>
      <c r="E21" s="79">
        <v>16000</v>
      </c>
      <c r="F21" s="207"/>
    </row>
    <row r="22" spans="1:6" ht="15.75">
      <c r="A22" s="51">
        <v>18</v>
      </c>
      <c r="B22" s="16" t="s">
        <v>57</v>
      </c>
      <c r="C22" s="20" t="s">
        <v>1805</v>
      </c>
      <c r="D22" s="87">
        <v>10300</v>
      </c>
      <c r="E22" s="79">
        <v>10300</v>
      </c>
      <c r="F22" s="207"/>
    </row>
    <row r="23" spans="1:6" ht="15.75">
      <c r="A23" s="51">
        <v>19</v>
      </c>
      <c r="B23" s="16" t="s">
        <v>59</v>
      </c>
      <c r="C23" s="20" t="s">
        <v>1807</v>
      </c>
      <c r="D23" s="87">
        <v>5900</v>
      </c>
      <c r="E23" s="79">
        <v>5900</v>
      </c>
      <c r="F23" s="207"/>
    </row>
    <row r="24" spans="1:6" ht="15.75">
      <c r="A24" s="51">
        <v>20</v>
      </c>
      <c r="B24" s="16" t="s">
        <v>45</v>
      </c>
      <c r="C24" s="20" t="s">
        <v>1809</v>
      </c>
      <c r="D24" s="87">
        <v>3800</v>
      </c>
      <c r="E24" s="79">
        <v>3800</v>
      </c>
      <c r="F24" s="207"/>
    </row>
    <row r="25" spans="1:6" ht="15.75">
      <c r="A25" s="51">
        <v>21</v>
      </c>
      <c r="B25" s="16" t="s">
        <v>56</v>
      </c>
      <c r="C25" s="20" t="s">
        <v>1807</v>
      </c>
      <c r="D25" s="87">
        <v>6200</v>
      </c>
      <c r="E25" s="79">
        <v>6200</v>
      </c>
      <c r="F25" s="207"/>
    </row>
    <row r="26" spans="1:6" ht="15.75">
      <c r="A26" s="51">
        <v>22</v>
      </c>
      <c r="B26" s="16" t="s">
        <v>58</v>
      </c>
      <c r="C26" s="20" t="s">
        <v>1805</v>
      </c>
      <c r="D26" s="87">
        <v>7200</v>
      </c>
      <c r="E26" s="79">
        <v>7200</v>
      </c>
      <c r="F26" s="207"/>
    </row>
    <row r="27" spans="1:6" ht="15.75">
      <c r="A27" s="51">
        <v>23</v>
      </c>
      <c r="B27" s="15" t="s">
        <v>325</v>
      </c>
      <c r="C27" s="253"/>
      <c r="D27" s="87">
        <v>6671</v>
      </c>
      <c r="E27" s="81">
        <v>6671</v>
      </c>
      <c r="F27" s="87"/>
    </row>
    <row r="28" spans="1:6" ht="15.75">
      <c r="A28" s="51">
        <v>24</v>
      </c>
      <c r="B28" s="16" t="s">
        <v>46</v>
      </c>
      <c r="C28" s="20" t="s">
        <v>1805</v>
      </c>
      <c r="D28" s="87">
        <v>7100</v>
      </c>
      <c r="E28" s="79">
        <v>7100</v>
      </c>
      <c r="F28" s="207"/>
    </row>
    <row r="29" spans="1:6" ht="15.75">
      <c r="A29" s="51">
        <v>25</v>
      </c>
      <c r="B29" s="16" t="s">
        <v>684</v>
      </c>
      <c r="C29" s="20" t="s">
        <v>1805</v>
      </c>
      <c r="D29" s="87">
        <v>11300</v>
      </c>
      <c r="E29" s="79">
        <v>11300</v>
      </c>
      <c r="F29" s="207"/>
    </row>
    <row r="30" spans="1:6" ht="15.75">
      <c r="A30" s="51">
        <v>26</v>
      </c>
      <c r="B30" s="16" t="s">
        <v>55</v>
      </c>
      <c r="C30" s="20" t="s">
        <v>1805</v>
      </c>
      <c r="D30" s="87">
        <v>5775</v>
      </c>
      <c r="E30" s="79">
        <v>5775</v>
      </c>
      <c r="F30" s="207"/>
    </row>
    <row r="31" spans="1:6" ht="15.75">
      <c r="A31" s="51">
        <v>27</v>
      </c>
      <c r="B31" s="16" t="s">
        <v>37</v>
      </c>
      <c r="C31" s="20" t="s">
        <v>1804</v>
      </c>
      <c r="D31" s="87">
        <v>27900</v>
      </c>
      <c r="E31" s="79">
        <v>27900</v>
      </c>
      <c r="F31" s="207"/>
    </row>
    <row r="32" spans="1:6" ht="15.75">
      <c r="A32" s="51">
        <v>28</v>
      </c>
      <c r="B32" s="16" t="s">
        <v>50</v>
      </c>
      <c r="C32" s="20" t="s">
        <v>1807</v>
      </c>
      <c r="D32" s="87">
        <v>4100</v>
      </c>
      <c r="E32" s="79">
        <v>4100</v>
      </c>
      <c r="F32" s="207"/>
    </row>
    <row r="33" spans="1:6" ht="15.75">
      <c r="A33" s="51">
        <v>29</v>
      </c>
      <c r="B33" s="16" t="s">
        <v>64</v>
      </c>
      <c r="C33" s="20" t="s">
        <v>1807</v>
      </c>
      <c r="D33" s="206">
        <v>2300</v>
      </c>
      <c r="E33" s="34">
        <v>2300</v>
      </c>
      <c r="F33" s="207"/>
    </row>
    <row r="34" spans="1:6" ht="15.75">
      <c r="A34" s="51">
        <v>30</v>
      </c>
      <c r="B34" s="16" t="s">
        <v>63</v>
      </c>
      <c r="C34" s="20" t="s">
        <v>1805</v>
      </c>
      <c r="D34" s="87">
        <v>4400</v>
      </c>
      <c r="E34" s="79">
        <v>4400</v>
      </c>
      <c r="F34" s="207"/>
    </row>
    <row r="35" spans="1:6" ht="15.75">
      <c r="A35" s="51">
        <v>31</v>
      </c>
      <c r="B35" s="15" t="s">
        <v>61</v>
      </c>
      <c r="C35" s="253" t="s">
        <v>1804</v>
      </c>
      <c r="D35" s="87">
        <v>9800</v>
      </c>
      <c r="E35" s="81">
        <v>9800</v>
      </c>
      <c r="F35" s="207"/>
    </row>
    <row r="36" spans="1:6" ht="15.75">
      <c r="A36" s="51">
        <v>32</v>
      </c>
      <c r="B36" s="16" t="s">
        <v>47</v>
      </c>
      <c r="C36" s="20" t="s">
        <v>1805</v>
      </c>
      <c r="D36" s="87">
        <v>15800</v>
      </c>
      <c r="E36" s="79">
        <v>15800</v>
      </c>
      <c r="F36" s="207"/>
    </row>
    <row r="37" spans="1:6" ht="15.75">
      <c r="A37" s="392" t="s">
        <v>270</v>
      </c>
      <c r="B37" s="393"/>
      <c r="C37" s="254"/>
      <c r="D37" s="82">
        <f>SUM(D6:D36)</f>
        <v>305340</v>
      </c>
      <c r="E37" s="209">
        <f>SUM(E6:E36)</f>
        <v>305340</v>
      </c>
      <c r="F37" s="209">
        <f>SUM(F6:F36)</f>
        <v>0</v>
      </c>
    </row>
    <row r="38" spans="1:6" ht="15.75">
      <c r="A38" s="388" t="s">
        <v>117</v>
      </c>
      <c r="B38" s="389"/>
      <c r="C38" s="389"/>
      <c r="D38" s="389"/>
      <c r="E38" s="390"/>
      <c r="F38" s="391"/>
    </row>
    <row r="39" spans="1:6" ht="15.75">
      <c r="A39" s="51">
        <v>33</v>
      </c>
      <c r="B39" s="16" t="s">
        <v>116</v>
      </c>
      <c r="C39" s="20" t="s">
        <v>1809</v>
      </c>
      <c r="D39" s="206">
        <v>3820</v>
      </c>
      <c r="E39" s="83">
        <v>3820</v>
      </c>
      <c r="F39" s="83"/>
    </row>
    <row r="40" spans="1:6" ht="15.75">
      <c r="A40" s="51">
        <v>34</v>
      </c>
      <c r="B40" s="16" t="s">
        <v>118</v>
      </c>
      <c r="C40" s="20" t="s">
        <v>1809</v>
      </c>
      <c r="D40" s="206">
        <v>3480</v>
      </c>
      <c r="E40" s="83">
        <v>3480</v>
      </c>
      <c r="F40" s="83"/>
    </row>
    <row r="41" spans="1:6" ht="15.75">
      <c r="A41" s="51">
        <v>35</v>
      </c>
      <c r="B41" s="16" t="s">
        <v>85</v>
      </c>
      <c r="C41" s="20" t="s">
        <v>1809</v>
      </c>
      <c r="D41" s="206">
        <v>5100</v>
      </c>
      <c r="E41" s="83">
        <v>5100</v>
      </c>
      <c r="F41" s="83"/>
    </row>
    <row r="42" spans="1:6" ht="15.75">
      <c r="A42" s="51">
        <v>36</v>
      </c>
      <c r="B42" s="16" t="s">
        <v>86</v>
      </c>
      <c r="C42" s="20" t="s">
        <v>1809</v>
      </c>
      <c r="D42" s="206">
        <v>3800</v>
      </c>
      <c r="E42" s="83">
        <v>3800</v>
      </c>
      <c r="F42" s="83"/>
    </row>
    <row r="43" spans="1:6" ht="15.75">
      <c r="A43" s="51">
        <v>37</v>
      </c>
      <c r="B43" s="16" t="s">
        <v>1811</v>
      </c>
      <c r="C43" s="20" t="s">
        <v>1809</v>
      </c>
      <c r="D43" s="206">
        <v>3084</v>
      </c>
      <c r="E43" s="83">
        <v>3084</v>
      </c>
      <c r="F43" s="210"/>
    </row>
    <row r="44" spans="1:6" ht="15.75">
      <c r="A44" s="51">
        <v>38</v>
      </c>
      <c r="B44" s="16" t="s">
        <v>87</v>
      </c>
      <c r="C44" s="20" t="s">
        <v>1809</v>
      </c>
      <c r="D44" s="206">
        <v>2090</v>
      </c>
      <c r="E44" s="83">
        <v>2090</v>
      </c>
      <c r="F44" s="83"/>
    </row>
    <row r="45" spans="1:6" ht="15.75">
      <c r="A45" s="51">
        <v>39</v>
      </c>
      <c r="B45" s="16" t="s">
        <v>88</v>
      </c>
      <c r="C45" s="20" t="s">
        <v>1809</v>
      </c>
      <c r="D45" s="206">
        <v>1320</v>
      </c>
      <c r="E45" s="83">
        <v>1320</v>
      </c>
      <c r="F45" s="83"/>
    </row>
    <row r="46" spans="1:6" ht="15.75">
      <c r="A46" s="51">
        <v>40</v>
      </c>
      <c r="B46" s="16" t="s">
        <v>89</v>
      </c>
      <c r="C46" s="20" t="s">
        <v>1809</v>
      </c>
      <c r="D46" s="206">
        <v>7300</v>
      </c>
      <c r="E46" s="83">
        <v>7300</v>
      </c>
      <c r="F46" s="83"/>
    </row>
    <row r="47" spans="1:6" ht="15.75">
      <c r="A47" s="51">
        <v>41</v>
      </c>
      <c r="B47" s="16" t="s">
        <v>397</v>
      </c>
      <c r="C47" s="20" t="s">
        <v>1810</v>
      </c>
      <c r="D47" s="206">
        <v>4000</v>
      </c>
      <c r="E47" s="206"/>
      <c r="F47" s="83">
        <v>4000</v>
      </c>
    </row>
    <row r="48" spans="1:6" ht="15.75">
      <c r="A48" s="51">
        <v>42</v>
      </c>
      <c r="B48" s="16" t="s">
        <v>84</v>
      </c>
      <c r="C48" s="20" t="s">
        <v>1807</v>
      </c>
      <c r="D48" s="206">
        <v>10889</v>
      </c>
      <c r="E48" s="34">
        <v>4200</v>
      </c>
      <c r="F48" s="34">
        <f>4024+2665</f>
        <v>6689</v>
      </c>
    </row>
    <row r="49" spans="1:6" ht="15.75">
      <c r="A49" s="51">
        <v>43</v>
      </c>
      <c r="B49" s="16" t="s">
        <v>119</v>
      </c>
      <c r="C49" s="20" t="s">
        <v>1809</v>
      </c>
      <c r="D49" s="206">
        <v>4200</v>
      </c>
      <c r="E49" s="206"/>
      <c r="F49" s="83">
        <v>4200</v>
      </c>
    </row>
    <row r="50" spans="1:6" ht="15.75">
      <c r="A50" s="51">
        <v>44</v>
      </c>
      <c r="B50" s="16" t="s">
        <v>120</v>
      </c>
      <c r="C50" s="20" t="s">
        <v>1810</v>
      </c>
      <c r="D50" s="206">
        <v>6000</v>
      </c>
      <c r="E50" s="206"/>
      <c r="F50" s="83">
        <v>6000</v>
      </c>
    </row>
    <row r="51" spans="1:6" ht="15.75">
      <c r="A51" s="51">
        <v>45</v>
      </c>
      <c r="B51" s="16" t="s">
        <v>98</v>
      </c>
      <c r="C51" s="20" t="s">
        <v>1807</v>
      </c>
      <c r="D51" s="206">
        <v>5000</v>
      </c>
      <c r="E51" s="83">
        <v>5000</v>
      </c>
      <c r="F51" s="265"/>
    </row>
    <row r="52" spans="1:6" ht="15.75">
      <c r="A52" s="51">
        <v>46</v>
      </c>
      <c r="B52" s="16" t="s">
        <v>100</v>
      </c>
      <c r="C52" s="20" t="s">
        <v>1807</v>
      </c>
      <c r="D52" s="206">
        <v>9805</v>
      </c>
      <c r="E52" s="83">
        <v>3500</v>
      </c>
      <c r="F52" s="265">
        <v>6305</v>
      </c>
    </row>
    <row r="53" spans="1:6" ht="15.75">
      <c r="A53" s="51">
        <v>47</v>
      </c>
      <c r="B53" s="16" t="s">
        <v>82</v>
      </c>
      <c r="C53" s="20" t="s">
        <v>1807</v>
      </c>
      <c r="D53" s="206">
        <v>15300</v>
      </c>
      <c r="E53" s="83">
        <v>15300</v>
      </c>
      <c r="F53" s="265"/>
    </row>
    <row r="54" spans="1:6" ht="15.75">
      <c r="A54" s="51">
        <v>48</v>
      </c>
      <c r="B54" s="16" t="s">
        <v>83</v>
      </c>
      <c r="C54" s="20" t="s">
        <v>1804</v>
      </c>
      <c r="D54" s="206">
        <v>30800</v>
      </c>
      <c r="E54" s="83">
        <v>30800</v>
      </c>
      <c r="F54" s="265"/>
    </row>
    <row r="55" spans="1:6" ht="15.75">
      <c r="A55" s="51">
        <v>49</v>
      </c>
      <c r="B55" s="16" t="s">
        <v>230</v>
      </c>
      <c r="C55" s="20" t="s">
        <v>1805</v>
      </c>
      <c r="D55" s="206">
        <v>27980</v>
      </c>
      <c r="E55" s="83">
        <v>27200</v>
      </c>
      <c r="F55" s="266">
        <v>780</v>
      </c>
    </row>
    <row r="56" spans="1:6" ht="15.75">
      <c r="A56" s="51">
        <v>50</v>
      </c>
      <c r="B56" s="16" t="s">
        <v>81</v>
      </c>
      <c r="C56" s="20" t="s">
        <v>1805</v>
      </c>
      <c r="D56" s="206">
        <v>15280</v>
      </c>
      <c r="E56" s="83">
        <v>15280</v>
      </c>
      <c r="F56" s="210"/>
    </row>
    <row r="57" spans="1:6" ht="15.75">
      <c r="A57" s="392" t="s">
        <v>270</v>
      </c>
      <c r="B57" s="394"/>
      <c r="C57" s="255"/>
      <c r="D57" s="37">
        <f>SUM(D39:D56)</f>
        <v>159248</v>
      </c>
      <c r="E57" s="208">
        <f>SUM(E39:E56)</f>
        <v>131274</v>
      </c>
      <c r="F57" s="208">
        <f>SUM(F39:F56)</f>
        <v>27974</v>
      </c>
    </row>
    <row r="58" spans="1:6" ht="15.75">
      <c r="A58" s="388" t="s">
        <v>1549</v>
      </c>
      <c r="B58" s="389"/>
      <c r="C58" s="389"/>
      <c r="D58" s="389"/>
      <c r="E58" s="390"/>
      <c r="F58" s="391"/>
    </row>
    <row r="59" spans="1:6" ht="15.75">
      <c r="A59" s="51">
        <v>51</v>
      </c>
      <c r="B59" s="16" t="s">
        <v>121</v>
      </c>
      <c r="C59" s="20" t="s">
        <v>1810</v>
      </c>
      <c r="D59" s="206">
        <v>1040</v>
      </c>
      <c r="E59" s="34"/>
      <c r="F59" s="34">
        <v>1040</v>
      </c>
    </row>
    <row r="60" spans="1:6" ht="15.75">
      <c r="A60" s="51">
        <v>52</v>
      </c>
      <c r="B60" s="16" t="s">
        <v>699</v>
      </c>
      <c r="C60" s="20" t="s">
        <v>1810</v>
      </c>
      <c r="D60" s="206">
        <v>1610</v>
      </c>
      <c r="E60" s="34"/>
      <c r="F60" s="34">
        <v>1610</v>
      </c>
    </row>
    <row r="61" spans="1:6" ht="15.75">
      <c r="A61" s="51">
        <v>53</v>
      </c>
      <c r="B61" s="16" t="s">
        <v>122</v>
      </c>
      <c r="C61" s="20" t="s">
        <v>1809</v>
      </c>
      <c r="D61" s="206">
        <v>30460</v>
      </c>
      <c r="E61" s="34">
        <v>1360</v>
      </c>
      <c r="F61" s="34">
        <v>29100</v>
      </c>
    </row>
    <row r="62" spans="1:6" ht="15.75">
      <c r="A62" s="51">
        <v>54</v>
      </c>
      <c r="B62" s="16" t="s">
        <v>123</v>
      </c>
      <c r="C62" s="20" t="s">
        <v>1809</v>
      </c>
      <c r="D62" s="206">
        <v>2100</v>
      </c>
      <c r="E62" s="34"/>
      <c r="F62" s="34">
        <v>2100</v>
      </c>
    </row>
    <row r="63" spans="1:6" ht="15.75">
      <c r="A63" s="51">
        <v>55</v>
      </c>
      <c r="B63" s="16" t="s">
        <v>124</v>
      </c>
      <c r="C63" s="20" t="s">
        <v>1809</v>
      </c>
      <c r="D63" s="206">
        <v>3240</v>
      </c>
      <c r="E63" s="34"/>
      <c r="F63" s="34">
        <v>3240</v>
      </c>
    </row>
    <row r="64" spans="1:6" ht="15.75">
      <c r="A64" s="51">
        <v>56</v>
      </c>
      <c r="B64" s="16" t="s">
        <v>125</v>
      </c>
      <c r="C64" s="20" t="s">
        <v>1810</v>
      </c>
      <c r="D64" s="206">
        <v>1770</v>
      </c>
      <c r="E64" s="34"/>
      <c r="F64" s="34">
        <v>1770</v>
      </c>
    </row>
    <row r="65" spans="1:6" ht="15.75">
      <c r="A65" s="51">
        <v>57</v>
      </c>
      <c r="B65" s="16" t="s">
        <v>126</v>
      </c>
      <c r="C65" s="20" t="s">
        <v>1810</v>
      </c>
      <c r="D65" s="206">
        <v>1440</v>
      </c>
      <c r="E65" s="34"/>
      <c r="F65" s="34">
        <v>1440</v>
      </c>
    </row>
    <row r="66" spans="1:6" ht="15.75">
      <c r="A66" s="51">
        <v>58</v>
      </c>
      <c r="B66" s="16" t="s">
        <v>127</v>
      </c>
      <c r="C66" s="20" t="s">
        <v>1810</v>
      </c>
      <c r="D66" s="206">
        <v>1500</v>
      </c>
      <c r="E66" s="34"/>
      <c r="F66" s="34">
        <v>1500</v>
      </c>
    </row>
    <row r="67" spans="1:6" ht="15.75">
      <c r="A67" s="51">
        <v>59</v>
      </c>
      <c r="B67" s="16" t="s">
        <v>1514</v>
      </c>
      <c r="C67" s="20" t="s">
        <v>1805</v>
      </c>
      <c r="D67" s="206">
        <v>18160</v>
      </c>
      <c r="E67" s="34">
        <v>18160</v>
      </c>
      <c r="F67" s="278">
        <v>10080</v>
      </c>
    </row>
    <row r="68" spans="1:6" ht="15.75">
      <c r="A68" s="51">
        <v>60</v>
      </c>
      <c r="B68" s="16" t="s">
        <v>128</v>
      </c>
      <c r="C68" s="20" t="s">
        <v>1810</v>
      </c>
      <c r="D68" s="206">
        <v>600</v>
      </c>
      <c r="E68" s="34"/>
      <c r="F68" s="34">
        <v>600</v>
      </c>
    </row>
    <row r="69" spans="1:6" ht="15.75">
      <c r="A69" s="51">
        <v>61</v>
      </c>
      <c r="B69" s="16" t="s">
        <v>585</v>
      </c>
      <c r="C69" s="20" t="s">
        <v>1805</v>
      </c>
      <c r="D69" s="206">
        <v>5010</v>
      </c>
      <c r="E69" s="34">
        <v>5010</v>
      </c>
      <c r="F69" s="207"/>
    </row>
    <row r="70" spans="1:6" ht="15.75">
      <c r="A70" s="51">
        <v>62</v>
      </c>
      <c r="B70" s="16" t="s">
        <v>129</v>
      </c>
      <c r="C70" s="20" t="s">
        <v>1810</v>
      </c>
      <c r="D70" s="206">
        <v>770</v>
      </c>
      <c r="E70" s="34"/>
      <c r="F70" s="34">
        <v>770</v>
      </c>
    </row>
    <row r="71" spans="1:6" ht="15.75">
      <c r="A71" s="51">
        <v>63</v>
      </c>
      <c r="B71" s="16" t="s">
        <v>130</v>
      </c>
      <c r="C71" s="20" t="s">
        <v>1809</v>
      </c>
      <c r="D71" s="206">
        <v>1200</v>
      </c>
      <c r="E71" s="34"/>
      <c r="F71" s="34">
        <v>1200</v>
      </c>
    </row>
    <row r="72" spans="1:6" ht="15.75">
      <c r="A72" s="51">
        <v>64</v>
      </c>
      <c r="B72" s="16" t="s">
        <v>131</v>
      </c>
      <c r="C72" s="20" t="s">
        <v>1810</v>
      </c>
      <c r="D72" s="206">
        <v>2760</v>
      </c>
      <c r="E72" s="34"/>
      <c r="F72" s="34">
        <v>2760</v>
      </c>
    </row>
    <row r="73" spans="1:6" ht="15.75">
      <c r="A73" s="51">
        <v>65</v>
      </c>
      <c r="B73" s="16" t="s">
        <v>1833</v>
      </c>
      <c r="C73" s="20" t="s">
        <v>1810</v>
      </c>
      <c r="D73" s="206"/>
      <c r="E73" s="34"/>
      <c r="F73" s="278">
        <v>5800</v>
      </c>
    </row>
    <row r="74" spans="1:6" ht="15.75">
      <c r="A74" s="51">
        <v>66</v>
      </c>
      <c r="B74" s="16" t="s">
        <v>1834</v>
      </c>
      <c r="C74" s="20" t="s">
        <v>1810</v>
      </c>
      <c r="D74" s="206"/>
      <c r="E74" s="34"/>
      <c r="F74" s="278">
        <v>3100</v>
      </c>
    </row>
    <row r="75" spans="1:6" ht="15.75">
      <c r="A75" s="51">
        <v>67</v>
      </c>
      <c r="B75" s="16" t="s">
        <v>67</v>
      </c>
      <c r="C75" s="20" t="s">
        <v>1807</v>
      </c>
      <c r="D75" s="206">
        <v>16500</v>
      </c>
      <c r="E75" s="34">
        <v>16500</v>
      </c>
      <c r="F75" s="207"/>
    </row>
    <row r="76" spans="1:6" ht="15.75">
      <c r="A76" s="51">
        <v>68</v>
      </c>
      <c r="B76" s="16" t="s">
        <v>68</v>
      </c>
      <c r="C76" s="20" t="s">
        <v>1809</v>
      </c>
      <c r="D76" s="206">
        <v>7400</v>
      </c>
      <c r="E76" s="34">
        <v>7400</v>
      </c>
      <c r="F76" s="207"/>
    </row>
    <row r="77" spans="1:6" ht="15.75">
      <c r="A77" s="392" t="s">
        <v>270</v>
      </c>
      <c r="B77" s="394"/>
      <c r="C77" s="255"/>
      <c r="D77" s="37">
        <f>SUM(D59:D76)</f>
        <v>95560</v>
      </c>
      <c r="E77" s="37">
        <f>SUM(E59:E76)</f>
        <v>48430</v>
      </c>
      <c r="F77" s="37">
        <f>SUM(F59:F76)</f>
        <v>66110</v>
      </c>
    </row>
    <row r="78" spans="1:6" ht="15.75">
      <c r="A78" s="388" t="s">
        <v>133</v>
      </c>
      <c r="B78" s="389"/>
      <c r="C78" s="389"/>
      <c r="D78" s="389"/>
      <c r="E78" s="390"/>
      <c r="F78" s="391"/>
    </row>
    <row r="79" spans="1:6" ht="15.75">
      <c r="A79" s="51">
        <v>69</v>
      </c>
      <c r="B79" s="85" t="s">
        <v>226</v>
      </c>
      <c r="C79" s="51" t="s">
        <v>1809</v>
      </c>
      <c r="D79" s="69">
        <v>2925</v>
      </c>
      <c r="E79" s="86"/>
      <c r="F79" s="86">
        <v>2925</v>
      </c>
    </row>
    <row r="80" spans="1:6" ht="15.75">
      <c r="A80" s="51">
        <v>70</v>
      </c>
      <c r="B80" s="85" t="s">
        <v>649</v>
      </c>
      <c r="C80" s="51" t="s">
        <v>1809</v>
      </c>
      <c r="D80" s="69">
        <v>2500</v>
      </c>
      <c r="E80" s="86"/>
      <c r="F80" s="86">
        <v>2500</v>
      </c>
    </row>
    <row r="81" spans="1:6" ht="15.75">
      <c r="A81" s="51">
        <v>71</v>
      </c>
      <c r="B81" s="16" t="s">
        <v>132</v>
      </c>
      <c r="C81" s="20" t="s">
        <v>1810</v>
      </c>
      <c r="D81" s="206">
        <v>900</v>
      </c>
      <c r="E81" s="34"/>
      <c r="F81" s="34">
        <v>900</v>
      </c>
    </row>
    <row r="82" spans="1:6" ht="15.75">
      <c r="A82" s="51">
        <v>72</v>
      </c>
      <c r="B82" s="16" t="s">
        <v>111</v>
      </c>
      <c r="C82" s="20" t="s">
        <v>1805</v>
      </c>
      <c r="D82" s="206">
        <v>14900</v>
      </c>
      <c r="E82" s="34">
        <v>14900</v>
      </c>
      <c r="F82" s="207"/>
    </row>
    <row r="83" spans="1:6" ht="15.75">
      <c r="A83" s="51">
        <v>73</v>
      </c>
      <c r="B83" s="16" t="s">
        <v>134</v>
      </c>
      <c r="C83" s="20" t="s">
        <v>1809</v>
      </c>
      <c r="D83" s="206">
        <v>16800</v>
      </c>
      <c r="E83" s="34"/>
      <c r="F83" s="34">
        <v>16800</v>
      </c>
    </row>
    <row r="84" spans="1:6" ht="15.75">
      <c r="A84" s="51">
        <v>74</v>
      </c>
      <c r="B84" s="16" t="s">
        <v>104</v>
      </c>
      <c r="C84" s="20" t="s">
        <v>1805</v>
      </c>
      <c r="D84" s="206">
        <v>9800</v>
      </c>
      <c r="E84" s="34">
        <v>9800</v>
      </c>
      <c r="F84" s="207"/>
    </row>
    <row r="85" spans="1:6" ht="15.75">
      <c r="A85" s="51">
        <v>75</v>
      </c>
      <c r="B85" s="16" t="s">
        <v>105</v>
      </c>
      <c r="C85" s="20" t="s">
        <v>1805</v>
      </c>
      <c r="D85" s="206">
        <v>7700</v>
      </c>
      <c r="E85" s="34">
        <v>7700</v>
      </c>
      <c r="F85" s="207"/>
    </row>
    <row r="86" spans="1:6" ht="15.75">
      <c r="A86" s="51">
        <v>76</v>
      </c>
      <c r="B86" s="16" t="s">
        <v>106</v>
      </c>
      <c r="C86" s="20" t="s">
        <v>1810</v>
      </c>
      <c r="D86" s="206">
        <v>1780</v>
      </c>
      <c r="E86" s="34">
        <v>1780</v>
      </c>
      <c r="F86" s="34"/>
    </row>
    <row r="87" spans="1:6" ht="15.75">
      <c r="A87" s="51">
        <v>77</v>
      </c>
      <c r="B87" s="16" t="s">
        <v>108</v>
      </c>
      <c r="C87" s="20" t="s">
        <v>1805</v>
      </c>
      <c r="D87" s="206">
        <v>23220</v>
      </c>
      <c r="E87" s="34">
        <v>23220</v>
      </c>
      <c r="F87" s="207"/>
    </row>
    <row r="88" spans="1:6" ht="15.75">
      <c r="A88" s="51">
        <v>78</v>
      </c>
      <c r="B88" s="29" t="s">
        <v>803</v>
      </c>
      <c r="C88" s="20" t="s">
        <v>1807</v>
      </c>
      <c r="D88" s="206">
        <v>12100</v>
      </c>
      <c r="E88" s="83">
        <v>12100</v>
      </c>
      <c r="F88" s="83"/>
    </row>
    <row r="89" spans="1:6" ht="15.75">
      <c r="A89" s="51">
        <v>79</v>
      </c>
      <c r="B89" s="16" t="s">
        <v>103</v>
      </c>
      <c r="C89" s="20" t="s">
        <v>1804</v>
      </c>
      <c r="D89" s="206">
        <v>43900</v>
      </c>
      <c r="E89" s="34">
        <v>43900</v>
      </c>
      <c r="F89" s="207"/>
    </row>
    <row r="90" spans="1:6" ht="15.75">
      <c r="A90" s="51">
        <v>80</v>
      </c>
      <c r="B90" s="16" t="s">
        <v>112</v>
      </c>
      <c r="C90" s="20" t="s">
        <v>1807</v>
      </c>
      <c r="D90" s="206">
        <v>13100</v>
      </c>
      <c r="E90" s="34">
        <v>13100</v>
      </c>
      <c r="F90" s="207"/>
    </row>
    <row r="91" spans="1:6" ht="15.75">
      <c r="A91" s="51">
        <v>81</v>
      </c>
      <c r="B91" s="16" t="s">
        <v>113</v>
      </c>
      <c r="C91" s="20" t="s">
        <v>1810</v>
      </c>
      <c r="D91" s="206">
        <v>1400</v>
      </c>
      <c r="E91" s="34"/>
      <c r="F91" s="34">
        <v>1400</v>
      </c>
    </row>
    <row r="92" spans="1:6" ht="15.75">
      <c r="A92" s="51">
        <v>82</v>
      </c>
      <c r="B92" s="16" t="s">
        <v>107</v>
      </c>
      <c r="C92" s="20" t="s">
        <v>1810</v>
      </c>
      <c r="D92" s="206">
        <v>1800</v>
      </c>
      <c r="E92" s="34">
        <v>1800</v>
      </c>
      <c r="F92" s="207"/>
    </row>
    <row r="93" spans="1:6" ht="15.75">
      <c r="A93" s="51">
        <v>83</v>
      </c>
      <c r="B93" s="16" t="s">
        <v>114</v>
      </c>
      <c r="C93" s="20" t="s">
        <v>1809</v>
      </c>
      <c r="D93" s="206">
        <v>3600</v>
      </c>
      <c r="E93" s="34"/>
      <c r="F93" s="34">
        <v>3600</v>
      </c>
    </row>
    <row r="94" spans="1:6" ht="15.75">
      <c r="A94" s="51">
        <v>84</v>
      </c>
      <c r="B94" s="16" t="s">
        <v>101</v>
      </c>
      <c r="C94" s="20" t="s">
        <v>1804</v>
      </c>
      <c r="D94" s="206">
        <v>14000</v>
      </c>
      <c r="E94" s="34">
        <v>14000</v>
      </c>
      <c r="F94" s="207"/>
    </row>
    <row r="95" spans="1:6" ht="15.75">
      <c r="A95" s="51">
        <v>85</v>
      </c>
      <c r="B95" s="16" t="s">
        <v>102</v>
      </c>
      <c r="C95" s="20" t="s">
        <v>1804</v>
      </c>
      <c r="D95" s="206">
        <v>3700</v>
      </c>
      <c r="E95" s="34">
        <v>3700</v>
      </c>
      <c r="F95" s="207"/>
    </row>
    <row r="96" spans="1:6" ht="15.75">
      <c r="A96" s="51">
        <v>86</v>
      </c>
      <c r="B96" s="15" t="s">
        <v>486</v>
      </c>
      <c r="C96" s="253" t="s">
        <v>1809</v>
      </c>
      <c r="D96" s="206">
        <v>3080</v>
      </c>
      <c r="E96" s="34">
        <v>3080</v>
      </c>
      <c r="F96" s="34"/>
    </row>
    <row r="97" spans="1:6" ht="15.75">
      <c r="A97" s="51">
        <v>87</v>
      </c>
      <c r="B97" s="16" t="s">
        <v>110</v>
      </c>
      <c r="C97" s="20" t="s">
        <v>1810</v>
      </c>
      <c r="D97" s="206">
        <v>6300</v>
      </c>
      <c r="E97" s="34">
        <v>6300</v>
      </c>
      <c r="F97" s="207"/>
    </row>
    <row r="98" spans="1:6" ht="15.75">
      <c r="A98" s="51">
        <v>88</v>
      </c>
      <c r="B98" s="16" t="s">
        <v>115</v>
      </c>
      <c r="C98" s="20" t="s">
        <v>1810</v>
      </c>
      <c r="D98" s="206">
        <v>1200</v>
      </c>
      <c r="E98" s="34"/>
      <c r="F98" s="34">
        <v>1200</v>
      </c>
    </row>
    <row r="99" spans="1:6" ht="15.75">
      <c r="A99" s="51">
        <v>89</v>
      </c>
      <c r="B99" s="16" t="s">
        <v>245</v>
      </c>
      <c r="C99" s="20" t="s">
        <v>1810</v>
      </c>
      <c r="D99" s="206">
        <v>1850</v>
      </c>
      <c r="E99" s="34"/>
      <c r="F99" s="34">
        <v>1850</v>
      </c>
    </row>
    <row r="100" spans="1:6" ht="15.75">
      <c r="A100" s="51">
        <v>90</v>
      </c>
      <c r="B100" s="16" t="s">
        <v>42</v>
      </c>
      <c r="C100" s="20" t="s">
        <v>1804</v>
      </c>
      <c r="D100" s="206">
        <v>3370</v>
      </c>
      <c r="E100" s="34">
        <v>3370</v>
      </c>
      <c r="F100" s="207"/>
    </row>
    <row r="101" spans="1:6" ht="15.75">
      <c r="A101" s="392" t="s">
        <v>270</v>
      </c>
      <c r="B101" s="394"/>
      <c r="C101" s="255"/>
      <c r="D101" s="37">
        <f>SUM(D79:D100)</f>
        <v>189925</v>
      </c>
      <c r="E101" s="84">
        <f>SUM(E79:E100)</f>
        <v>158750</v>
      </c>
      <c r="F101" s="84">
        <f>SUM(F79:F100)</f>
        <v>31175</v>
      </c>
    </row>
    <row r="102" spans="1:6" ht="15.75">
      <c r="A102" s="388" t="s">
        <v>136</v>
      </c>
      <c r="B102" s="389"/>
      <c r="C102" s="389"/>
      <c r="D102" s="389"/>
      <c r="E102" s="390"/>
      <c r="F102" s="391"/>
    </row>
    <row r="103" spans="1:6" ht="15.75">
      <c r="A103" s="51">
        <v>91</v>
      </c>
      <c r="B103" s="16" t="s">
        <v>135</v>
      </c>
      <c r="C103" s="20" t="s">
        <v>1809</v>
      </c>
      <c r="D103" s="206">
        <v>5800</v>
      </c>
      <c r="E103" s="34"/>
      <c r="F103" s="34">
        <v>5800</v>
      </c>
    </row>
    <row r="104" spans="1:6" ht="15.75">
      <c r="A104" s="51">
        <v>92</v>
      </c>
      <c r="B104" s="15" t="s">
        <v>90</v>
      </c>
      <c r="C104" s="253" t="s">
        <v>1809</v>
      </c>
      <c r="D104" s="206">
        <v>23150</v>
      </c>
      <c r="E104" s="34">
        <v>12600</v>
      </c>
      <c r="F104" s="34">
        <v>10550</v>
      </c>
    </row>
    <row r="105" spans="1:6" ht="15.75">
      <c r="A105" s="51">
        <v>93</v>
      </c>
      <c r="B105" s="15" t="s">
        <v>141</v>
      </c>
      <c r="C105" s="253" t="s">
        <v>1809</v>
      </c>
      <c r="D105" s="206">
        <v>5600</v>
      </c>
      <c r="E105" s="34"/>
      <c r="F105" s="34">
        <v>5600</v>
      </c>
    </row>
    <row r="106" spans="1:6" ht="15.75">
      <c r="A106" s="51">
        <v>94</v>
      </c>
      <c r="B106" s="15" t="s">
        <v>142</v>
      </c>
      <c r="C106" s="253" t="s">
        <v>1809</v>
      </c>
      <c r="D106" s="206">
        <v>8900</v>
      </c>
      <c r="E106" s="34"/>
      <c r="F106" s="34">
        <v>8900</v>
      </c>
    </row>
    <row r="107" spans="1:6" ht="15.75">
      <c r="A107" s="51">
        <v>95</v>
      </c>
      <c r="B107" s="15" t="s">
        <v>143</v>
      </c>
      <c r="C107" s="253" t="s">
        <v>1809</v>
      </c>
      <c r="D107" s="206">
        <v>2100</v>
      </c>
      <c r="E107" s="34"/>
      <c r="F107" s="34">
        <v>2100</v>
      </c>
    </row>
    <row r="108" spans="1:6" ht="15.75">
      <c r="A108" s="51">
        <v>96</v>
      </c>
      <c r="B108" s="15" t="s">
        <v>144</v>
      </c>
      <c r="C108" s="253" t="s">
        <v>1807</v>
      </c>
      <c r="D108" s="206">
        <v>6600</v>
      </c>
      <c r="E108" s="34"/>
      <c r="F108" s="34">
        <v>6600</v>
      </c>
    </row>
    <row r="109" spans="1:6" ht="15.75">
      <c r="A109" s="51">
        <v>97</v>
      </c>
      <c r="B109" s="15" t="s">
        <v>65</v>
      </c>
      <c r="C109" s="20" t="s">
        <v>1805</v>
      </c>
      <c r="D109" s="206">
        <v>34000</v>
      </c>
      <c r="E109" s="34">
        <v>34000</v>
      </c>
      <c r="F109" s="207"/>
    </row>
    <row r="110" spans="1:6" ht="15.75">
      <c r="A110" s="51">
        <v>98</v>
      </c>
      <c r="B110" s="15" t="s">
        <v>1552</v>
      </c>
      <c r="C110" s="20" t="s">
        <v>1805</v>
      </c>
      <c r="D110" s="206">
        <v>24680</v>
      </c>
      <c r="E110" s="83">
        <v>15500</v>
      </c>
      <c r="F110" s="34">
        <f>D110-E110</f>
        <v>9180</v>
      </c>
    </row>
    <row r="111" spans="1:6" ht="15.75">
      <c r="A111" s="51">
        <v>99</v>
      </c>
      <c r="B111" s="15" t="s">
        <v>146</v>
      </c>
      <c r="C111" s="253" t="s">
        <v>1810</v>
      </c>
      <c r="D111" s="206">
        <v>1300</v>
      </c>
      <c r="E111" s="34"/>
      <c r="F111" s="34">
        <v>1300</v>
      </c>
    </row>
    <row r="112" spans="1:6" ht="15.75">
      <c r="A112" s="51">
        <v>100</v>
      </c>
      <c r="B112" s="15" t="s">
        <v>147</v>
      </c>
      <c r="C112" s="253" t="s">
        <v>1809</v>
      </c>
      <c r="D112" s="206">
        <v>1700</v>
      </c>
      <c r="E112" s="34"/>
      <c r="F112" s="34">
        <v>1700</v>
      </c>
    </row>
    <row r="113" spans="1:6" ht="15.75">
      <c r="A113" s="51">
        <v>101</v>
      </c>
      <c r="B113" s="15" t="s">
        <v>148</v>
      </c>
      <c r="C113" s="253" t="s">
        <v>1810</v>
      </c>
      <c r="D113" s="206">
        <v>3400</v>
      </c>
      <c r="E113" s="34"/>
      <c r="F113" s="34">
        <v>3400</v>
      </c>
    </row>
    <row r="114" spans="1:6" ht="15.75">
      <c r="A114" s="51">
        <v>102</v>
      </c>
      <c r="B114" s="15" t="s">
        <v>654</v>
      </c>
      <c r="C114" s="253" t="s">
        <v>1809</v>
      </c>
      <c r="D114" s="206">
        <v>1660</v>
      </c>
      <c r="E114" s="34"/>
      <c r="F114" s="34">
        <v>1660</v>
      </c>
    </row>
    <row r="115" spans="1:6" ht="15.75">
      <c r="A115" s="51">
        <v>103</v>
      </c>
      <c r="B115" s="15" t="s">
        <v>149</v>
      </c>
      <c r="C115" s="253" t="s">
        <v>1807</v>
      </c>
      <c r="D115" s="206">
        <v>13100</v>
      </c>
      <c r="E115" s="34"/>
      <c r="F115" s="34">
        <v>13100</v>
      </c>
    </row>
    <row r="116" spans="1:6" ht="15.75">
      <c r="A116" s="51">
        <v>104</v>
      </c>
      <c r="B116" s="15" t="s">
        <v>91</v>
      </c>
      <c r="C116" s="253" t="s">
        <v>1809</v>
      </c>
      <c r="D116" s="206">
        <v>21300</v>
      </c>
      <c r="E116" s="34">
        <v>5100</v>
      </c>
      <c r="F116" s="34">
        <f>D116-E116</f>
        <v>16200</v>
      </c>
    </row>
    <row r="117" spans="1:6" ht="15.75">
      <c r="A117" s="51">
        <v>105</v>
      </c>
      <c r="B117" s="15" t="s">
        <v>71</v>
      </c>
      <c r="C117" s="20" t="s">
        <v>1805</v>
      </c>
      <c r="D117" s="206">
        <v>4725</v>
      </c>
      <c r="E117" s="34">
        <v>4725</v>
      </c>
      <c r="F117" s="267"/>
    </row>
    <row r="118" spans="1:6" ht="15.75">
      <c r="A118" s="51">
        <v>106</v>
      </c>
      <c r="B118" s="15" t="s">
        <v>805</v>
      </c>
      <c r="C118" s="253" t="s">
        <v>1810</v>
      </c>
      <c r="D118" s="206">
        <v>1500</v>
      </c>
      <c r="E118" s="34"/>
      <c r="F118" s="268">
        <v>1500</v>
      </c>
    </row>
    <row r="119" spans="1:6" ht="15.75">
      <c r="A119" s="51">
        <v>107</v>
      </c>
      <c r="B119" s="16" t="s">
        <v>150</v>
      </c>
      <c r="C119" s="20" t="s">
        <v>1809</v>
      </c>
      <c r="D119" s="206">
        <v>5500</v>
      </c>
      <c r="E119" s="34"/>
      <c r="F119" s="34">
        <v>5500</v>
      </c>
    </row>
    <row r="120" spans="1:6" ht="15.75">
      <c r="A120" s="51">
        <v>108</v>
      </c>
      <c r="B120" s="16" t="s">
        <v>151</v>
      </c>
      <c r="C120" s="20" t="s">
        <v>1809</v>
      </c>
      <c r="D120" s="206">
        <v>14000</v>
      </c>
      <c r="E120" s="34"/>
      <c r="F120" s="34">
        <v>14000</v>
      </c>
    </row>
    <row r="121" spans="1:6" ht="15.75">
      <c r="A121" s="51">
        <v>109</v>
      </c>
      <c r="B121" s="16" t="s">
        <v>72</v>
      </c>
      <c r="C121" s="20" t="s">
        <v>1809</v>
      </c>
      <c r="D121" s="206">
        <v>6600</v>
      </c>
      <c r="E121" s="34">
        <v>6600</v>
      </c>
      <c r="F121" s="267"/>
    </row>
    <row r="122" spans="1:6" ht="15.75">
      <c r="A122" s="51">
        <v>110</v>
      </c>
      <c r="B122" s="16" t="s">
        <v>80</v>
      </c>
      <c r="C122" s="20" t="s">
        <v>1809</v>
      </c>
      <c r="D122" s="206">
        <v>9500</v>
      </c>
      <c r="E122" s="34"/>
      <c r="F122" s="34">
        <v>9500</v>
      </c>
    </row>
    <row r="123" spans="1:6" ht="15.75">
      <c r="A123" s="51">
        <v>111</v>
      </c>
      <c r="B123" s="16" t="s">
        <v>152</v>
      </c>
      <c r="C123" s="20" t="s">
        <v>1809</v>
      </c>
      <c r="D123" s="206">
        <v>7200</v>
      </c>
      <c r="E123" s="34"/>
      <c r="F123" s="34">
        <v>7200</v>
      </c>
    </row>
    <row r="124" spans="1:6" ht="15.75">
      <c r="A124" s="51">
        <v>112</v>
      </c>
      <c r="B124" s="16" t="s">
        <v>153</v>
      </c>
      <c r="C124" s="20" t="s">
        <v>1809</v>
      </c>
      <c r="D124" s="206">
        <v>16000</v>
      </c>
      <c r="E124" s="34"/>
      <c r="F124" s="34">
        <v>16000</v>
      </c>
    </row>
    <row r="125" spans="1:6" ht="15.75">
      <c r="A125" s="51">
        <v>113</v>
      </c>
      <c r="B125" s="16" t="s">
        <v>154</v>
      </c>
      <c r="C125" s="20" t="s">
        <v>1805</v>
      </c>
      <c r="D125" s="206">
        <v>10900</v>
      </c>
      <c r="E125" s="34"/>
      <c r="F125" s="34">
        <v>10900</v>
      </c>
    </row>
    <row r="126" spans="1:6" ht="15.75">
      <c r="A126" s="51">
        <v>114</v>
      </c>
      <c r="B126" s="16" t="s">
        <v>92</v>
      </c>
      <c r="C126" s="20" t="s">
        <v>1810</v>
      </c>
      <c r="D126" s="206">
        <v>10200</v>
      </c>
      <c r="E126" s="34">
        <v>5100</v>
      </c>
      <c r="F126" s="34">
        <v>5100</v>
      </c>
    </row>
    <row r="127" spans="1:6" ht="15.75">
      <c r="A127" s="51">
        <v>115</v>
      </c>
      <c r="B127" s="16" t="s">
        <v>69</v>
      </c>
      <c r="C127" s="20" t="s">
        <v>1807</v>
      </c>
      <c r="D127" s="206">
        <v>8000</v>
      </c>
      <c r="E127" s="34">
        <v>8000</v>
      </c>
      <c r="F127" s="267"/>
    </row>
    <row r="128" spans="1:6" ht="15.75">
      <c r="A128" s="51">
        <v>116</v>
      </c>
      <c r="B128" s="16" t="s">
        <v>155</v>
      </c>
      <c r="C128" s="20" t="s">
        <v>1810</v>
      </c>
      <c r="D128" s="206">
        <v>4200</v>
      </c>
      <c r="E128" s="34"/>
      <c r="F128" s="34">
        <v>4200</v>
      </c>
    </row>
    <row r="129" spans="1:6" ht="15.75">
      <c r="A129" s="51">
        <v>117</v>
      </c>
      <c r="B129" s="16" t="s">
        <v>70</v>
      </c>
      <c r="C129" s="20" t="s">
        <v>1807</v>
      </c>
      <c r="D129" s="206">
        <v>3400</v>
      </c>
      <c r="E129" s="34">
        <v>3400</v>
      </c>
      <c r="F129" s="207"/>
    </row>
    <row r="130" spans="1:6" ht="15.75">
      <c r="A130" s="51">
        <v>118</v>
      </c>
      <c r="B130" s="16" t="s">
        <v>156</v>
      </c>
      <c r="C130" s="20" t="s">
        <v>1807</v>
      </c>
      <c r="D130" s="206">
        <v>14200</v>
      </c>
      <c r="E130" s="34"/>
      <c r="F130" s="34">
        <v>14200</v>
      </c>
    </row>
    <row r="131" spans="1:6" ht="15.75">
      <c r="A131" s="51">
        <v>119</v>
      </c>
      <c r="B131" s="16" t="s">
        <v>717</v>
      </c>
      <c r="C131" s="20" t="s">
        <v>1807</v>
      </c>
      <c r="D131" s="206">
        <v>15200</v>
      </c>
      <c r="E131" s="34"/>
      <c r="F131" s="34">
        <v>15200</v>
      </c>
    </row>
    <row r="132" spans="1:6" ht="15.75">
      <c r="A132" s="51">
        <v>120</v>
      </c>
      <c r="B132" s="16" t="s">
        <v>716</v>
      </c>
      <c r="C132" s="20" t="s">
        <v>1805</v>
      </c>
      <c r="D132" s="206">
        <v>11275</v>
      </c>
      <c r="E132" s="206">
        <v>11275</v>
      </c>
      <c r="F132" s="207"/>
    </row>
    <row r="133" spans="1:6" ht="15.75">
      <c r="A133" s="51">
        <v>121</v>
      </c>
      <c r="B133" s="16" t="s">
        <v>801</v>
      </c>
      <c r="C133" s="20" t="s">
        <v>1810</v>
      </c>
      <c r="D133" s="206">
        <v>4360</v>
      </c>
      <c r="E133" s="34">
        <v>2900</v>
      </c>
      <c r="F133" s="34">
        <f>D133-E133</f>
        <v>1460</v>
      </c>
    </row>
    <row r="134" spans="1:6" ht="15.75">
      <c r="A134" s="51">
        <v>122</v>
      </c>
      <c r="B134" s="16" t="s">
        <v>0</v>
      </c>
      <c r="C134" s="20" t="s">
        <v>1805</v>
      </c>
      <c r="D134" s="206">
        <v>13405</v>
      </c>
      <c r="E134" s="34">
        <v>10405</v>
      </c>
      <c r="F134" s="34">
        <f>D134-E134</f>
        <v>3000</v>
      </c>
    </row>
    <row r="135" spans="1:6" ht="15.75">
      <c r="A135" s="51">
        <v>123</v>
      </c>
      <c r="B135" s="29" t="s">
        <v>804</v>
      </c>
      <c r="C135" s="20" t="s">
        <v>1809</v>
      </c>
      <c r="D135" s="206">
        <v>10700</v>
      </c>
      <c r="E135" s="34">
        <v>1945</v>
      </c>
      <c r="F135" s="34">
        <f>D135-E135</f>
        <v>8755</v>
      </c>
    </row>
    <row r="136" spans="1:6" ht="15.75">
      <c r="A136" s="392" t="s">
        <v>270</v>
      </c>
      <c r="B136" s="393"/>
      <c r="C136" s="254"/>
      <c r="D136" s="37">
        <f>SUM(D103:D135)</f>
        <v>324155</v>
      </c>
      <c r="E136" s="208">
        <f>SUM(E103:E135)</f>
        <v>121550</v>
      </c>
      <c r="F136" s="208">
        <f>SUM(F103:F135)</f>
        <v>202605</v>
      </c>
    </row>
    <row r="137" spans="1:6" ht="15.75">
      <c r="A137" s="388" t="s">
        <v>74</v>
      </c>
      <c r="B137" s="389"/>
      <c r="C137" s="389"/>
      <c r="D137" s="389"/>
      <c r="E137" s="390"/>
      <c r="F137" s="391"/>
    </row>
    <row r="138" spans="1:6" ht="15.75">
      <c r="A138" s="51">
        <v>124</v>
      </c>
      <c r="B138" s="16" t="s">
        <v>73</v>
      </c>
      <c r="C138" s="20" t="s">
        <v>1805</v>
      </c>
      <c r="D138" s="212">
        <v>10400</v>
      </c>
      <c r="E138" s="213">
        <v>10400</v>
      </c>
      <c r="F138" s="207"/>
    </row>
    <row r="139" spans="1:6" ht="15.75">
      <c r="A139" s="51">
        <v>125</v>
      </c>
      <c r="B139" s="16" t="s">
        <v>158</v>
      </c>
      <c r="C139" s="256" t="s">
        <v>1809</v>
      </c>
      <c r="D139" s="212">
        <v>2310</v>
      </c>
      <c r="E139" s="213">
        <v>2310</v>
      </c>
      <c r="F139" s="213"/>
    </row>
    <row r="140" spans="1:6" ht="15.75">
      <c r="A140" s="51">
        <v>126</v>
      </c>
      <c r="B140" s="16" t="s">
        <v>647</v>
      </c>
      <c r="C140" s="256" t="s">
        <v>1810</v>
      </c>
      <c r="D140" s="212">
        <v>1050</v>
      </c>
      <c r="E140" s="213"/>
      <c r="F140" s="213">
        <v>1050</v>
      </c>
    </row>
    <row r="141" spans="1:6" ht="15.75">
      <c r="A141" s="51">
        <v>127</v>
      </c>
      <c r="B141" s="16" t="s">
        <v>645</v>
      </c>
      <c r="C141" s="256" t="s">
        <v>1809</v>
      </c>
      <c r="D141" s="212">
        <v>960</v>
      </c>
      <c r="E141" s="213">
        <v>960</v>
      </c>
      <c r="F141" s="213"/>
    </row>
    <row r="142" spans="1:6" ht="15.75">
      <c r="A142" s="51">
        <v>128</v>
      </c>
      <c r="B142" s="16" t="s">
        <v>159</v>
      </c>
      <c r="C142" s="256" t="s">
        <v>1809</v>
      </c>
      <c r="D142" s="212">
        <v>2000</v>
      </c>
      <c r="E142" s="213"/>
      <c r="F142" s="213">
        <v>2000</v>
      </c>
    </row>
    <row r="143" spans="1:6" ht="15.75">
      <c r="A143" s="51">
        <v>129</v>
      </c>
      <c r="B143" s="16" t="s">
        <v>160</v>
      </c>
      <c r="C143" s="256" t="s">
        <v>1809</v>
      </c>
      <c r="D143" s="212">
        <v>2100</v>
      </c>
      <c r="E143" s="213"/>
      <c r="F143" s="213">
        <v>2100</v>
      </c>
    </row>
    <row r="144" spans="1:6" ht="15.75">
      <c r="A144" s="51">
        <v>130</v>
      </c>
      <c r="B144" s="16" t="s">
        <v>693</v>
      </c>
      <c r="C144" s="20" t="s">
        <v>1805</v>
      </c>
      <c r="D144" s="212">
        <v>15050</v>
      </c>
      <c r="E144" s="213">
        <v>15050</v>
      </c>
      <c r="F144" s="207"/>
    </row>
    <row r="145" spans="1:6" ht="15.75">
      <c r="A145" s="51">
        <v>131</v>
      </c>
      <c r="B145" s="16" t="s">
        <v>694</v>
      </c>
      <c r="C145" s="256" t="s">
        <v>1809</v>
      </c>
      <c r="D145" s="212">
        <v>2000</v>
      </c>
      <c r="E145" s="213"/>
      <c r="F145" s="213">
        <v>2000</v>
      </c>
    </row>
    <row r="146" spans="1:6" ht="15.75">
      <c r="A146" s="51">
        <v>132</v>
      </c>
      <c r="B146" s="214" t="s">
        <v>76</v>
      </c>
      <c r="C146" s="20" t="s">
        <v>1805</v>
      </c>
      <c r="D146" s="215">
        <v>5500</v>
      </c>
      <c r="E146" s="216">
        <v>5500</v>
      </c>
      <c r="F146" s="267"/>
    </row>
    <row r="147" spans="1:6" ht="15.75">
      <c r="A147" s="51">
        <v>133</v>
      </c>
      <c r="B147" s="16" t="s">
        <v>77</v>
      </c>
      <c r="C147" s="20" t="s">
        <v>1805</v>
      </c>
      <c r="D147" s="212">
        <v>4000</v>
      </c>
      <c r="E147" s="213"/>
      <c r="F147" s="213">
        <v>4000</v>
      </c>
    </row>
    <row r="148" spans="1:6" ht="15.75">
      <c r="A148" s="51">
        <v>134</v>
      </c>
      <c r="B148" s="16" t="s">
        <v>697</v>
      </c>
      <c r="C148" s="256" t="s">
        <v>1809</v>
      </c>
      <c r="D148" s="212">
        <v>2600</v>
      </c>
      <c r="E148" s="213"/>
      <c r="F148" s="213">
        <v>2600</v>
      </c>
    </row>
    <row r="149" spans="1:6" ht="15.75">
      <c r="A149" s="51">
        <v>135</v>
      </c>
      <c r="B149" s="16" t="s">
        <v>695</v>
      </c>
      <c r="C149" s="256" t="s">
        <v>1809</v>
      </c>
      <c r="D149" s="212">
        <v>4270</v>
      </c>
      <c r="E149" s="213"/>
      <c r="F149" s="213">
        <v>4270</v>
      </c>
    </row>
    <row r="150" spans="1:6" ht="15.75">
      <c r="A150" s="51">
        <v>136</v>
      </c>
      <c r="B150" s="16" t="s">
        <v>161</v>
      </c>
      <c r="C150" s="256" t="s">
        <v>1809</v>
      </c>
      <c r="D150" s="212">
        <v>6300</v>
      </c>
      <c r="E150" s="213"/>
      <c r="F150" s="213">
        <v>6300</v>
      </c>
    </row>
    <row r="151" spans="1:6" ht="15.75">
      <c r="A151" s="51">
        <v>137</v>
      </c>
      <c r="B151" s="16" t="s">
        <v>79</v>
      </c>
      <c r="C151" s="256" t="s">
        <v>1805</v>
      </c>
      <c r="D151" s="212">
        <v>23160</v>
      </c>
      <c r="E151" s="213">
        <v>23160</v>
      </c>
      <c r="F151" s="207"/>
    </row>
    <row r="152" spans="1:6" ht="15.75">
      <c r="A152" s="51">
        <v>138</v>
      </c>
      <c r="B152" s="16" t="s">
        <v>228</v>
      </c>
      <c r="C152" s="20" t="s">
        <v>1809</v>
      </c>
      <c r="D152" s="206">
        <v>3500</v>
      </c>
      <c r="E152" s="213"/>
      <c r="F152" s="213">
        <v>3500</v>
      </c>
    </row>
    <row r="153" spans="1:6" ht="15.75">
      <c r="A153" s="51">
        <v>139</v>
      </c>
      <c r="B153" s="16" t="s">
        <v>227</v>
      </c>
      <c r="C153" s="256" t="s">
        <v>1804</v>
      </c>
      <c r="D153" s="217">
        <v>14070</v>
      </c>
      <c r="E153" s="218">
        <v>14070</v>
      </c>
      <c r="F153" s="207"/>
    </row>
    <row r="154" spans="1:6" ht="15.75">
      <c r="A154" s="51">
        <v>140</v>
      </c>
      <c r="B154" s="30" t="s">
        <v>162</v>
      </c>
      <c r="C154" s="258"/>
      <c r="D154" s="212">
        <v>1100</v>
      </c>
      <c r="E154" s="213"/>
      <c r="F154" s="213">
        <v>1100</v>
      </c>
    </row>
    <row r="155" spans="1:6" ht="15.75">
      <c r="A155" s="51">
        <v>141</v>
      </c>
      <c r="B155" s="30" t="s">
        <v>163</v>
      </c>
      <c r="C155" s="257"/>
      <c r="D155" s="215">
        <v>2500</v>
      </c>
      <c r="E155" s="219"/>
      <c r="F155" s="219">
        <v>2500</v>
      </c>
    </row>
    <row r="156" spans="1:6" ht="15.75">
      <c r="A156" s="51">
        <v>142</v>
      </c>
      <c r="B156" s="30" t="s">
        <v>164</v>
      </c>
      <c r="C156" s="257"/>
      <c r="D156" s="215">
        <v>2100</v>
      </c>
      <c r="E156" s="219"/>
      <c r="F156" s="219">
        <v>2100</v>
      </c>
    </row>
    <row r="157" spans="1:6" ht="15.75">
      <c r="A157" s="51">
        <v>143</v>
      </c>
      <c r="B157" s="30" t="s">
        <v>165</v>
      </c>
      <c r="C157" s="257"/>
      <c r="D157" s="215">
        <v>1800</v>
      </c>
      <c r="E157" s="219"/>
      <c r="F157" s="219">
        <v>1800</v>
      </c>
    </row>
    <row r="158" spans="1:6" ht="15.75">
      <c r="A158" s="51">
        <v>144</v>
      </c>
      <c r="B158" s="16" t="s">
        <v>166</v>
      </c>
      <c r="C158" s="256" t="s">
        <v>1810</v>
      </c>
      <c r="D158" s="212">
        <v>6000</v>
      </c>
      <c r="E158" s="213">
        <v>4800</v>
      </c>
      <c r="F158" s="213">
        <v>1200</v>
      </c>
    </row>
    <row r="159" spans="1:6" ht="15.75">
      <c r="A159" s="392" t="s">
        <v>270</v>
      </c>
      <c r="B159" s="393"/>
      <c r="C159" s="254"/>
      <c r="D159" s="220">
        <f>SUM(D138:D158)</f>
        <v>112770</v>
      </c>
      <c r="E159" s="221">
        <f>SUM(E138:E158)</f>
        <v>76250</v>
      </c>
      <c r="F159" s="221">
        <f>SUM(F138:F158)</f>
        <v>36520</v>
      </c>
    </row>
    <row r="160" spans="1:6" ht="15.75">
      <c r="A160" s="388" t="s">
        <v>29</v>
      </c>
      <c r="B160" s="389"/>
      <c r="C160" s="389"/>
      <c r="D160" s="389"/>
      <c r="E160" s="390"/>
      <c r="F160" s="391"/>
    </row>
    <row r="161" spans="1:7" ht="15.75">
      <c r="A161" s="51">
        <v>145</v>
      </c>
      <c r="B161" s="16" t="s">
        <v>1</v>
      </c>
      <c r="C161" s="256" t="s">
        <v>1807</v>
      </c>
      <c r="D161" s="212">
        <v>7090</v>
      </c>
      <c r="E161" s="213">
        <f>D161-F161</f>
        <v>5482</v>
      </c>
      <c r="F161" s="269">
        <v>1608</v>
      </c>
      <c r="G161" s="2"/>
    </row>
    <row r="162" spans="1:6" ht="15.75">
      <c r="A162" s="51">
        <v>146</v>
      </c>
      <c r="B162" s="16" t="s">
        <v>167</v>
      </c>
      <c r="C162" s="256" t="s">
        <v>1810</v>
      </c>
      <c r="D162" s="212">
        <v>1905</v>
      </c>
      <c r="E162" s="213"/>
      <c r="F162" s="213">
        <v>1905</v>
      </c>
    </row>
    <row r="163" spans="1:6" ht="15.75">
      <c r="A163" s="51">
        <v>147</v>
      </c>
      <c r="B163" s="16" t="s">
        <v>168</v>
      </c>
      <c r="C163" s="20" t="s">
        <v>1810</v>
      </c>
      <c r="D163" s="206">
        <v>1925</v>
      </c>
      <c r="E163" s="34"/>
      <c r="F163" s="34">
        <v>1925</v>
      </c>
    </row>
    <row r="164" spans="1:6" ht="15.75">
      <c r="A164" s="51">
        <v>148</v>
      </c>
      <c r="B164" s="16" t="s">
        <v>1407</v>
      </c>
      <c r="C164" s="256" t="s">
        <v>1810</v>
      </c>
      <c r="D164" s="217">
        <v>1340</v>
      </c>
      <c r="E164" s="218"/>
      <c r="F164" s="218">
        <v>1340</v>
      </c>
    </row>
    <row r="165" spans="1:6" ht="15.75">
      <c r="A165" s="51">
        <v>149</v>
      </c>
      <c r="B165" s="16" t="s">
        <v>169</v>
      </c>
      <c r="C165" s="256" t="s">
        <v>1809</v>
      </c>
      <c r="D165" s="212">
        <v>1750</v>
      </c>
      <c r="E165" s="213"/>
      <c r="F165" s="213">
        <v>1750</v>
      </c>
    </row>
    <row r="166" spans="1:6" ht="15.75">
      <c r="A166" s="51">
        <v>150</v>
      </c>
      <c r="B166" s="16" t="s">
        <v>31</v>
      </c>
      <c r="C166" s="20" t="s">
        <v>1805</v>
      </c>
      <c r="D166" s="212">
        <v>6720</v>
      </c>
      <c r="E166" s="213">
        <v>6720</v>
      </c>
      <c r="F166" s="207"/>
    </row>
    <row r="167" spans="1:6" ht="15.75">
      <c r="A167" s="51">
        <v>151</v>
      </c>
      <c r="B167" s="16" t="s">
        <v>170</v>
      </c>
      <c r="C167" s="256" t="s">
        <v>1809</v>
      </c>
      <c r="D167" s="212">
        <v>3330</v>
      </c>
      <c r="E167" s="213"/>
      <c r="F167" s="222">
        <v>3330</v>
      </c>
    </row>
    <row r="168" spans="1:6" ht="15.75">
      <c r="A168" s="51">
        <v>152</v>
      </c>
      <c r="B168" s="16" t="s">
        <v>708</v>
      </c>
      <c r="C168" s="20" t="s">
        <v>1805</v>
      </c>
      <c r="D168" s="212">
        <v>28280</v>
      </c>
      <c r="E168" s="213">
        <v>28280</v>
      </c>
      <c r="F168" s="210"/>
    </row>
    <row r="169" spans="1:6" ht="15.75">
      <c r="A169" s="51">
        <v>153</v>
      </c>
      <c r="B169" s="16" t="s">
        <v>171</v>
      </c>
      <c r="C169" s="20" t="s">
        <v>1805</v>
      </c>
      <c r="D169" s="206">
        <v>2000</v>
      </c>
      <c r="E169" s="206"/>
      <c r="F169" s="83">
        <v>2000</v>
      </c>
    </row>
    <row r="170" spans="1:6" ht="15.75">
      <c r="A170" s="51">
        <v>154</v>
      </c>
      <c r="B170" s="214" t="s">
        <v>93</v>
      </c>
      <c r="C170" s="257" t="s">
        <v>1809</v>
      </c>
      <c r="D170" s="212">
        <v>8000</v>
      </c>
      <c r="E170" s="79">
        <v>6300</v>
      </c>
      <c r="F170" s="81">
        <f>D170-E170</f>
        <v>1700</v>
      </c>
    </row>
    <row r="171" spans="1:6" ht="15.75">
      <c r="A171" s="51">
        <v>155</v>
      </c>
      <c r="B171" s="80" t="s">
        <v>565</v>
      </c>
      <c r="C171" s="258" t="s">
        <v>1810</v>
      </c>
      <c r="D171" s="212">
        <v>880</v>
      </c>
      <c r="E171" s="212"/>
      <c r="F171" s="222">
        <v>880</v>
      </c>
    </row>
    <row r="172" spans="1:6" ht="15.75">
      <c r="A172" s="51">
        <v>156</v>
      </c>
      <c r="B172" s="80" t="s">
        <v>1404</v>
      </c>
      <c r="C172" s="258" t="s">
        <v>1810</v>
      </c>
      <c r="D172" s="212">
        <v>1470</v>
      </c>
      <c r="E172" s="212"/>
      <c r="F172" s="222">
        <v>1470</v>
      </c>
    </row>
    <row r="173" spans="1:6" ht="15.75">
      <c r="A173" s="51">
        <v>157</v>
      </c>
      <c r="B173" s="80" t="s">
        <v>94</v>
      </c>
      <c r="C173" s="258" t="s">
        <v>1810</v>
      </c>
      <c r="D173" s="212">
        <v>660</v>
      </c>
      <c r="E173" s="212"/>
      <c r="F173" s="222">
        <v>660</v>
      </c>
    </row>
    <row r="174" spans="1:6" ht="15.75">
      <c r="A174" s="51">
        <v>158</v>
      </c>
      <c r="B174" s="80" t="s">
        <v>172</v>
      </c>
      <c r="C174" s="258"/>
      <c r="D174" s="212">
        <v>1900</v>
      </c>
      <c r="E174" s="212"/>
      <c r="F174" s="222">
        <v>1900</v>
      </c>
    </row>
    <row r="175" spans="1:6" ht="15.75">
      <c r="A175" s="51">
        <v>159</v>
      </c>
      <c r="B175" s="80" t="s">
        <v>173</v>
      </c>
      <c r="C175" s="257"/>
      <c r="D175" s="215">
        <v>1200</v>
      </c>
      <c r="E175" s="215"/>
      <c r="F175" s="216">
        <v>1200</v>
      </c>
    </row>
    <row r="176" spans="1:6" ht="15.75">
      <c r="A176" s="51">
        <v>160</v>
      </c>
      <c r="B176" s="16" t="s">
        <v>35</v>
      </c>
      <c r="C176" s="256" t="s">
        <v>1809</v>
      </c>
      <c r="D176" s="212">
        <v>8800</v>
      </c>
      <c r="E176" s="222">
        <v>8800</v>
      </c>
      <c r="F176" s="210"/>
    </row>
    <row r="177" spans="1:6" ht="15.75">
      <c r="A177" s="51">
        <v>161</v>
      </c>
      <c r="B177" s="80" t="s">
        <v>229</v>
      </c>
      <c r="C177" s="258" t="s">
        <v>1809</v>
      </c>
      <c r="D177" s="212">
        <v>4100</v>
      </c>
      <c r="E177" s="222">
        <v>4100</v>
      </c>
      <c r="F177" s="222"/>
    </row>
    <row r="178" spans="1:6" ht="15.75">
      <c r="A178" s="51">
        <v>162</v>
      </c>
      <c r="B178" s="16" t="s">
        <v>34</v>
      </c>
      <c r="C178" s="256" t="s">
        <v>1809</v>
      </c>
      <c r="D178" s="212">
        <v>6500</v>
      </c>
      <c r="E178" s="222">
        <v>6500</v>
      </c>
      <c r="F178" s="210"/>
    </row>
    <row r="179" spans="1:6" ht="15.75">
      <c r="A179" s="51">
        <v>163</v>
      </c>
      <c r="B179" s="16" t="s">
        <v>95</v>
      </c>
      <c r="C179" s="256" t="s">
        <v>1804</v>
      </c>
      <c r="D179" s="212">
        <v>25400</v>
      </c>
      <c r="E179" s="222">
        <v>24200</v>
      </c>
      <c r="F179" s="222">
        <v>1200</v>
      </c>
    </row>
    <row r="180" spans="1:6" ht="15.75">
      <c r="A180" s="51">
        <v>164</v>
      </c>
      <c r="B180" s="16" t="s">
        <v>32</v>
      </c>
      <c r="C180" s="256" t="s">
        <v>1805</v>
      </c>
      <c r="D180" s="212">
        <v>6700</v>
      </c>
      <c r="E180" s="222">
        <v>6700</v>
      </c>
      <c r="F180" s="210"/>
    </row>
    <row r="181" spans="1:6" ht="15.75">
      <c r="A181" s="51">
        <v>165</v>
      </c>
      <c r="B181" s="16" t="s">
        <v>36</v>
      </c>
      <c r="C181" s="256" t="s">
        <v>1807</v>
      </c>
      <c r="D181" s="212">
        <v>22000</v>
      </c>
      <c r="E181" s="222">
        <v>22000</v>
      </c>
      <c r="F181" s="210"/>
    </row>
    <row r="182" spans="1:6" ht="15.75">
      <c r="A182" s="51">
        <v>166</v>
      </c>
      <c r="B182" s="39" t="s">
        <v>1424</v>
      </c>
      <c r="C182" s="259" t="s">
        <v>1809</v>
      </c>
      <c r="D182" s="212">
        <v>18081</v>
      </c>
      <c r="E182" s="222"/>
      <c r="F182" s="211">
        <v>18081</v>
      </c>
    </row>
    <row r="183" spans="1:6" ht="15.75">
      <c r="A183" s="51">
        <v>167</v>
      </c>
      <c r="B183" s="16" t="s">
        <v>705</v>
      </c>
      <c r="C183" s="256" t="s">
        <v>1807</v>
      </c>
      <c r="D183" s="212">
        <v>7467</v>
      </c>
      <c r="E183" s="222">
        <v>7467</v>
      </c>
      <c r="F183" s="210"/>
    </row>
    <row r="184" spans="1:6" ht="15.75">
      <c r="A184" s="51">
        <v>168</v>
      </c>
      <c r="B184" s="80" t="s">
        <v>30</v>
      </c>
      <c r="C184" s="258"/>
      <c r="D184" s="212">
        <v>1900</v>
      </c>
      <c r="E184" s="222"/>
      <c r="F184" s="222">
        <v>1900</v>
      </c>
    </row>
    <row r="185" spans="1:6" ht="15.75">
      <c r="A185" s="397" t="s">
        <v>270</v>
      </c>
      <c r="B185" s="398"/>
      <c r="C185" s="260"/>
      <c r="D185" s="220">
        <f>SUM(D161:D184)</f>
        <v>169398</v>
      </c>
      <c r="E185" s="220">
        <f>SUM(E161:E184)</f>
        <v>126549</v>
      </c>
      <c r="F185" s="220">
        <f>SUM(F161:F184)</f>
        <v>42849</v>
      </c>
    </row>
    <row r="186" spans="1:6" ht="15.75">
      <c r="A186" s="388" t="s">
        <v>1551</v>
      </c>
      <c r="B186" s="389"/>
      <c r="C186" s="389"/>
      <c r="D186" s="389"/>
      <c r="E186" s="390"/>
      <c r="F186" s="391"/>
    </row>
    <row r="187" spans="1:6" ht="15.75">
      <c r="A187" s="51">
        <v>169</v>
      </c>
      <c r="B187" s="16" t="s">
        <v>715</v>
      </c>
      <c r="C187" s="20" t="s">
        <v>1809</v>
      </c>
      <c r="D187" s="34">
        <v>1300</v>
      </c>
      <c r="E187" s="34"/>
      <c r="F187" s="34">
        <v>1300</v>
      </c>
    </row>
    <row r="188" spans="1:6" ht="15.75">
      <c r="A188" s="51">
        <v>170</v>
      </c>
      <c r="B188" s="16" t="s">
        <v>27</v>
      </c>
      <c r="C188" s="20" t="s">
        <v>1809</v>
      </c>
      <c r="D188" s="34">
        <v>11000</v>
      </c>
      <c r="E188" s="34"/>
      <c r="F188" s="34">
        <v>11000</v>
      </c>
    </row>
    <row r="189" spans="1:6" ht="15.75">
      <c r="A189" s="51">
        <v>171</v>
      </c>
      <c r="B189" s="16" t="s">
        <v>23</v>
      </c>
      <c r="C189" s="20" t="s">
        <v>1809</v>
      </c>
      <c r="D189" s="34">
        <v>2200</v>
      </c>
      <c r="E189" s="34">
        <v>2200</v>
      </c>
      <c r="F189" s="207"/>
    </row>
    <row r="190" spans="1:6" ht="15.75">
      <c r="A190" s="51">
        <v>172</v>
      </c>
      <c r="B190" s="16" t="s">
        <v>24</v>
      </c>
      <c r="C190" s="20" t="s">
        <v>1807</v>
      </c>
      <c r="D190" s="34">
        <v>35000</v>
      </c>
      <c r="E190" s="34">
        <v>35000</v>
      </c>
      <c r="F190" s="207"/>
    </row>
    <row r="191" spans="1:6" ht="15.75">
      <c r="A191" s="51">
        <v>173</v>
      </c>
      <c r="B191" s="16" t="s">
        <v>96</v>
      </c>
      <c r="C191" s="20" t="s">
        <v>1809</v>
      </c>
      <c r="D191" s="34">
        <v>12000</v>
      </c>
      <c r="E191" s="34">
        <v>12000</v>
      </c>
      <c r="F191" s="207"/>
    </row>
    <row r="192" spans="1:6" ht="15.75">
      <c r="A192" s="51">
        <v>174</v>
      </c>
      <c r="B192" s="15" t="s">
        <v>1808</v>
      </c>
      <c r="C192" s="253" t="s">
        <v>1807</v>
      </c>
      <c r="D192" s="34">
        <f>5100+4500</f>
        <v>9600</v>
      </c>
      <c r="E192" s="34">
        <v>9600</v>
      </c>
      <c r="F192" s="207"/>
    </row>
    <row r="193" spans="1:6" ht="15.75">
      <c r="A193" s="51">
        <v>175</v>
      </c>
      <c r="B193" s="16" t="s">
        <v>20</v>
      </c>
      <c r="C193" s="20" t="s">
        <v>1809</v>
      </c>
      <c r="D193" s="34">
        <v>2900</v>
      </c>
      <c r="E193" s="34">
        <v>2900</v>
      </c>
      <c r="F193" s="207"/>
    </row>
    <row r="194" spans="1:6" ht="15.75">
      <c r="A194" s="51">
        <v>176</v>
      </c>
      <c r="B194" s="16" t="s">
        <v>26</v>
      </c>
      <c r="C194" s="20" t="s">
        <v>1810</v>
      </c>
      <c r="D194" s="34">
        <v>3300</v>
      </c>
      <c r="E194" s="34"/>
      <c r="F194" s="34">
        <v>3300</v>
      </c>
    </row>
    <row r="195" spans="1:6" ht="15.75">
      <c r="A195" s="51">
        <v>177</v>
      </c>
      <c r="B195" s="16" t="s">
        <v>22</v>
      </c>
      <c r="C195" s="20" t="s">
        <v>1805</v>
      </c>
      <c r="D195" s="34">
        <v>14400</v>
      </c>
      <c r="E195" s="34">
        <v>14400</v>
      </c>
      <c r="F195" s="207"/>
    </row>
    <row r="196" spans="1:6" ht="15.75">
      <c r="A196" s="51">
        <v>178</v>
      </c>
      <c r="B196" s="16" t="s">
        <v>25</v>
      </c>
      <c r="C196" s="20" t="s">
        <v>1807</v>
      </c>
      <c r="D196" s="34">
        <v>12600</v>
      </c>
      <c r="E196" s="34">
        <v>12600</v>
      </c>
      <c r="F196" s="207"/>
    </row>
    <row r="197" spans="1:6" ht="15.75">
      <c r="A197" s="51">
        <v>179</v>
      </c>
      <c r="B197" s="80" t="s">
        <v>1944</v>
      </c>
      <c r="C197" s="258" t="s">
        <v>1809</v>
      </c>
      <c r="D197" s="212">
        <v>3500</v>
      </c>
      <c r="E197" s="222">
        <v>3500</v>
      </c>
      <c r="F197" s="287">
        <v>1380</v>
      </c>
    </row>
    <row r="198" spans="1:6" ht="15.75">
      <c r="A198" s="392" t="s">
        <v>270</v>
      </c>
      <c r="B198" s="394"/>
      <c r="C198" s="255"/>
      <c r="D198" s="37">
        <f>SUM(D187:D197)</f>
        <v>107800</v>
      </c>
      <c r="E198" s="37">
        <f>SUM(E187:E197)</f>
        <v>92200</v>
      </c>
      <c r="F198" s="37">
        <f>SUM(F187:F197)</f>
        <v>16980</v>
      </c>
    </row>
    <row r="199" spans="1:6" ht="18.75">
      <c r="A199" s="395" t="s">
        <v>174</v>
      </c>
      <c r="B199" s="396"/>
      <c r="C199" s="261"/>
      <c r="D199" s="225">
        <f>D198+D185+D159+D136+D101+D77+D57+D37+D4</f>
        <v>1548948</v>
      </c>
      <c r="E199" s="225">
        <f>E198+E185+E159+E136+E101+E77+E57+E37+E4</f>
        <v>1145095</v>
      </c>
      <c r="F199" s="225">
        <f>F198+F185+F159+F136+F101+F77+F57+F37+F4</f>
        <v>424213</v>
      </c>
    </row>
    <row r="200" spans="1:6" ht="15.75">
      <c r="A200" s="385" t="s">
        <v>732</v>
      </c>
      <c r="B200" s="385"/>
      <c r="C200" s="385"/>
      <c r="D200" s="386"/>
      <c r="E200" s="224">
        <f>E199*0.7</f>
        <v>801566.5</v>
      </c>
      <c r="F200" s="224">
        <f>F199*0.7</f>
        <v>296949.1</v>
      </c>
    </row>
    <row r="201" spans="1:6" ht="15.75">
      <c r="A201" s="387" t="s">
        <v>733</v>
      </c>
      <c r="B201" s="387"/>
      <c r="C201" s="387"/>
      <c r="D201" s="387"/>
      <c r="E201" s="224">
        <f>E199*0.8</f>
        <v>916076</v>
      </c>
      <c r="F201" s="224">
        <f>F199*0.8</f>
        <v>339370.4</v>
      </c>
    </row>
  </sheetData>
  <sheetProtection/>
  <mergeCells count="20">
    <mergeCell ref="A199:B199"/>
    <mergeCell ref="A159:B159"/>
    <mergeCell ref="A160:F160"/>
    <mergeCell ref="A185:B185"/>
    <mergeCell ref="A1:F1"/>
    <mergeCell ref="A77:B77"/>
    <mergeCell ref="A78:F78"/>
    <mergeCell ref="A101:B101"/>
    <mergeCell ref="A102:F102"/>
    <mergeCell ref="A136:B136"/>
    <mergeCell ref="A200:D200"/>
    <mergeCell ref="A201:D201"/>
    <mergeCell ref="A5:F5"/>
    <mergeCell ref="A37:B37"/>
    <mergeCell ref="A38:F38"/>
    <mergeCell ref="A57:B57"/>
    <mergeCell ref="A58:F58"/>
    <mergeCell ref="A137:F137"/>
    <mergeCell ref="A186:F186"/>
    <mergeCell ref="A198:B198"/>
  </mergeCells>
  <printOptions/>
  <pageMargins left="0.7" right="0.7" top="0.75" bottom="0.75" header="0.3" footer="0.3"/>
  <pageSetup fitToHeight="0" fitToWidth="1" horizontalDpi="600" verticalDpi="600" orientation="portrait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92"/>
  <sheetViews>
    <sheetView zoomScalePageLayoutView="0" workbookViewId="0" topLeftCell="A1">
      <pane ySplit="2" topLeftCell="A174" activePane="bottomLeft" state="frozen"/>
      <selection pane="topLeft" activeCell="A1" sqref="A1"/>
      <selection pane="bottomLeft" activeCell="G7" sqref="G7"/>
    </sheetView>
  </sheetViews>
  <sheetFormatPr defaultColWidth="9.140625" defaultRowHeight="12.75"/>
  <cols>
    <col min="1" max="1" width="9.140625" style="238" customWidth="1"/>
    <col min="2" max="2" width="23.28125" style="238" customWidth="1"/>
    <col min="3" max="3" width="19.7109375" style="238" customWidth="1"/>
    <col min="4" max="4" width="13.7109375" style="238" customWidth="1"/>
    <col min="5" max="5" width="16.7109375" style="239" customWidth="1"/>
    <col min="6" max="6" width="10.421875" style="230" bestFit="1" customWidth="1"/>
    <col min="7" max="16384" width="9.140625" style="230" customWidth="1"/>
  </cols>
  <sheetData>
    <row r="1" spans="1:5" ht="19.5" thickBot="1">
      <c r="A1" s="400" t="s">
        <v>1825</v>
      </c>
      <c r="B1" s="400"/>
      <c r="C1" s="400"/>
      <c r="D1" s="400"/>
      <c r="E1" s="400"/>
    </row>
    <row r="2" spans="1:5" ht="46.5" thickBot="1">
      <c r="A2" s="274" t="s">
        <v>4</v>
      </c>
      <c r="B2" s="276" t="s">
        <v>634</v>
      </c>
      <c r="C2" s="275" t="s">
        <v>1830</v>
      </c>
      <c r="D2" s="276" t="s">
        <v>1801</v>
      </c>
      <c r="E2" s="277" t="s">
        <v>1800</v>
      </c>
    </row>
    <row r="3" spans="1:5" ht="15">
      <c r="A3" s="270">
        <v>1</v>
      </c>
      <c r="B3" s="271" t="s">
        <v>1799</v>
      </c>
      <c r="C3" s="272" t="s">
        <v>1810</v>
      </c>
      <c r="D3" s="273">
        <v>193.4</v>
      </c>
      <c r="E3" s="273">
        <v>560.86</v>
      </c>
    </row>
    <row r="4" spans="1:5" ht="15">
      <c r="A4" s="233">
        <v>2</v>
      </c>
      <c r="B4" s="240" t="s">
        <v>1798</v>
      </c>
      <c r="C4" s="264" t="s">
        <v>1810</v>
      </c>
      <c r="D4" s="234">
        <v>185</v>
      </c>
      <c r="E4" s="232">
        <v>592</v>
      </c>
    </row>
    <row r="5" spans="1:5" ht="15">
      <c r="A5" s="231">
        <v>3</v>
      </c>
      <c r="B5" s="240" t="s">
        <v>168</v>
      </c>
      <c r="C5" s="264" t="s">
        <v>1810</v>
      </c>
      <c r="D5" s="234">
        <v>1059</v>
      </c>
      <c r="E5" s="232">
        <v>6291.6</v>
      </c>
    </row>
    <row r="6" spans="1:5" ht="15">
      <c r="A6" s="233">
        <v>4</v>
      </c>
      <c r="B6" s="240" t="s">
        <v>1797</v>
      </c>
      <c r="C6" s="264" t="s">
        <v>1810</v>
      </c>
      <c r="D6" s="232">
        <v>670</v>
      </c>
      <c r="E6" s="232">
        <v>5360</v>
      </c>
    </row>
    <row r="7" spans="1:5" ht="15">
      <c r="A7" s="231">
        <v>5</v>
      </c>
      <c r="B7" s="241" t="s">
        <v>1796</v>
      </c>
      <c r="C7" s="264" t="s">
        <v>1810</v>
      </c>
      <c r="D7" s="234">
        <v>1090</v>
      </c>
      <c r="E7" s="232">
        <v>3270</v>
      </c>
    </row>
    <row r="8" spans="1:5" ht="15">
      <c r="A8" s="233">
        <v>6</v>
      </c>
      <c r="B8" s="241" t="s">
        <v>167</v>
      </c>
      <c r="C8" s="264" t="s">
        <v>1810</v>
      </c>
      <c r="D8" s="234">
        <v>297.25</v>
      </c>
      <c r="E8" s="232">
        <v>2553.225</v>
      </c>
    </row>
    <row r="9" spans="1:5" ht="15">
      <c r="A9" s="231">
        <v>7</v>
      </c>
      <c r="B9" s="241" t="s">
        <v>1795</v>
      </c>
      <c r="C9" s="264" t="s">
        <v>1810</v>
      </c>
      <c r="D9" s="234">
        <v>200</v>
      </c>
      <c r="E9" s="232">
        <v>600</v>
      </c>
    </row>
    <row r="10" spans="1:5" ht="15">
      <c r="A10" s="233">
        <v>8</v>
      </c>
      <c r="B10" s="241" t="s">
        <v>1794</v>
      </c>
      <c r="C10" s="264" t="s">
        <v>1810</v>
      </c>
      <c r="D10" s="234">
        <v>780</v>
      </c>
      <c r="E10" s="232">
        <v>2340</v>
      </c>
    </row>
    <row r="11" spans="1:5" ht="15">
      <c r="A11" s="231">
        <v>9</v>
      </c>
      <c r="B11" s="241" t="s">
        <v>1793</v>
      </c>
      <c r="C11" s="264" t="s">
        <v>1810</v>
      </c>
      <c r="D11" s="234">
        <v>400</v>
      </c>
      <c r="E11" s="232">
        <v>1000</v>
      </c>
    </row>
    <row r="12" spans="1:5" ht="15">
      <c r="A12" s="233">
        <v>10</v>
      </c>
      <c r="B12" s="241" t="s">
        <v>1792</v>
      </c>
      <c r="C12" s="264" t="s">
        <v>1810</v>
      </c>
      <c r="D12" s="234">
        <v>90</v>
      </c>
      <c r="E12" s="232">
        <v>270</v>
      </c>
    </row>
    <row r="13" spans="1:5" ht="15">
      <c r="A13" s="231">
        <v>11</v>
      </c>
      <c r="B13" s="241" t="s">
        <v>1791</v>
      </c>
      <c r="C13" s="264" t="s">
        <v>1810</v>
      </c>
      <c r="D13" s="234">
        <v>193</v>
      </c>
      <c r="E13" s="232">
        <v>636.9</v>
      </c>
    </row>
    <row r="14" spans="1:5" ht="15">
      <c r="A14" s="233">
        <v>12</v>
      </c>
      <c r="B14" s="241" t="s">
        <v>1790</v>
      </c>
      <c r="C14" s="264" t="s">
        <v>1810</v>
      </c>
      <c r="D14" s="234">
        <v>125</v>
      </c>
      <c r="E14" s="232">
        <v>450</v>
      </c>
    </row>
    <row r="15" spans="1:5" ht="15">
      <c r="A15" s="231">
        <v>13</v>
      </c>
      <c r="B15" s="241" t="s">
        <v>226</v>
      </c>
      <c r="C15" s="264" t="s">
        <v>1810</v>
      </c>
      <c r="D15" s="234">
        <v>290</v>
      </c>
      <c r="E15" s="232">
        <v>2030</v>
      </c>
    </row>
    <row r="16" spans="1:5" ht="15">
      <c r="A16" s="233">
        <v>14</v>
      </c>
      <c r="B16" s="241" t="s">
        <v>1789</v>
      </c>
      <c r="C16" s="264" t="s">
        <v>1810</v>
      </c>
      <c r="D16" s="234">
        <v>11.5</v>
      </c>
      <c r="E16" s="232">
        <v>64.39999999999999</v>
      </c>
    </row>
    <row r="17" spans="1:5" ht="15">
      <c r="A17" s="231">
        <v>15</v>
      </c>
      <c r="B17" s="241" t="s">
        <v>1788</v>
      </c>
      <c r="C17" s="264" t="s">
        <v>1810</v>
      </c>
      <c r="D17" s="234">
        <v>160</v>
      </c>
      <c r="E17" s="232">
        <v>608</v>
      </c>
    </row>
    <row r="18" spans="1:5" ht="15">
      <c r="A18" s="233">
        <v>16</v>
      </c>
      <c r="B18" s="241" t="s">
        <v>1787</v>
      </c>
      <c r="C18" s="264" t="s">
        <v>1810</v>
      </c>
      <c r="D18" s="234">
        <v>210</v>
      </c>
      <c r="E18" s="232">
        <v>840</v>
      </c>
    </row>
    <row r="19" spans="1:5" ht="15">
      <c r="A19" s="231">
        <v>17</v>
      </c>
      <c r="B19" s="241" t="s">
        <v>1786</v>
      </c>
      <c r="C19" s="264" t="s">
        <v>1810</v>
      </c>
      <c r="D19" s="234">
        <v>610</v>
      </c>
      <c r="E19" s="232">
        <v>3050</v>
      </c>
    </row>
    <row r="20" spans="1:5" ht="15">
      <c r="A20" s="233">
        <v>18</v>
      </c>
      <c r="B20" s="240" t="s">
        <v>1785</v>
      </c>
      <c r="C20" s="264" t="s">
        <v>1810</v>
      </c>
      <c r="D20" s="232">
        <v>2000</v>
      </c>
      <c r="E20" s="232">
        <v>8000</v>
      </c>
    </row>
    <row r="21" spans="1:5" ht="15">
      <c r="A21" s="231">
        <v>19</v>
      </c>
      <c r="B21" s="241" t="s">
        <v>1784</v>
      </c>
      <c r="C21" s="264" t="s">
        <v>1810</v>
      </c>
      <c r="D21" s="234">
        <v>230</v>
      </c>
      <c r="E21" s="232">
        <v>598</v>
      </c>
    </row>
    <row r="22" spans="1:5" ht="15">
      <c r="A22" s="233">
        <v>20</v>
      </c>
      <c r="B22" s="241" t="s">
        <v>135</v>
      </c>
      <c r="C22" s="264" t="s">
        <v>1810</v>
      </c>
      <c r="D22" s="234">
        <v>521.85</v>
      </c>
      <c r="E22" s="232">
        <v>3157.1925</v>
      </c>
    </row>
    <row r="23" spans="1:5" ht="15">
      <c r="A23" s="231">
        <v>21</v>
      </c>
      <c r="B23" s="241" t="s">
        <v>1783</v>
      </c>
      <c r="C23" s="264" t="s">
        <v>1810</v>
      </c>
      <c r="D23" s="234">
        <v>840</v>
      </c>
      <c r="E23" s="232">
        <v>3192</v>
      </c>
    </row>
    <row r="24" spans="1:5" ht="15">
      <c r="A24" s="233">
        <v>22</v>
      </c>
      <c r="B24" s="241" t="s">
        <v>1782</v>
      </c>
      <c r="C24" s="264" t="s">
        <v>1810</v>
      </c>
      <c r="D24" s="234">
        <v>230</v>
      </c>
      <c r="E24" s="232">
        <v>644</v>
      </c>
    </row>
    <row r="25" spans="1:5" ht="15">
      <c r="A25" s="231">
        <v>23</v>
      </c>
      <c r="B25" s="241" t="s">
        <v>1407</v>
      </c>
      <c r="C25" s="264" t="s">
        <v>1810</v>
      </c>
      <c r="D25" s="234">
        <v>176</v>
      </c>
      <c r="E25" s="232">
        <v>809.5999999999999</v>
      </c>
    </row>
    <row r="26" spans="1:5" ht="15">
      <c r="A26" s="233">
        <v>24</v>
      </c>
      <c r="B26" s="241" t="s">
        <v>1781</v>
      </c>
      <c r="C26" s="264" t="s">
        <v>1810</v>
      </c>
      <c r="D26" s="234">
        <v>502.6</v>
      </c>
      <c r="E26" s="232">
        <v>1638.28</v>
      </c>
    </row>
    <row r="27" spans="1:5" ht="15">
      <c r="A27" s="231">
        <v>25</v>
      </c>
      <c r="B27" s="241" t="s">
        <v>1780</v>
      </c>
      <c r="C27" s="264" t="s">
        <v>1810</v>
      </c>
      <c r="D27" s="234">
        <v>132</v>
      </c>
      <c r="E27" s="232">
        <v>462</v>
      </c>
    </row>
    <row r="28" spans="1:5" ht="15">
      <c r="A28" s="233">
        <v>26</v>
      </c>
      <c r="B28" s="240" t="s">
        <v>1779</v>
      </c>
      <c r="C28" s="264" t="s">
        <v>1810</v>
      </c>
      <c r="D28" s="232">
        <v>350</v>
      </c>
      <c r="E28" s="232">
        <v>2450</v>
      </c>
    </row>
    <row r="29" spans="1:5" ht="15">
      <c r="A29" s="231">
        <v>27</v>
      </c>
      <c r="B29" s="241" t="s">
        <v>1778</v>
      </c>
      <c r="C29" s="264" t="s">
        <v>1810</v>
      </c>
      <c r="D29" s="234">
        <v>110</v>
      </c>
      <c r="E29" s="232">
        <v>330</v>
      </c>
    </row>
    <row r="30" spans="1:5" ht="15">
      <c r="A30" s="233">
        <v>28</v>
      </c>
      <c r="B30" s="241" t="s">
        <v>1777</v>
      </c>
      <c r="C30" s="264" t="s">
        <v>1810</v>
      </c>
      <c r="D30" s="234">
        <v>510</v>
      </c>
      <c r="E30" s="232">
        <v>2295</v>
      </c>
    </row>
    <row r="31" spans="1:5" ht="15">
      <c r="A31" s="231">
        <v>29</v>
      </c>
      <c r="B31" s="241" t="s">
        <v>1776</v>
      </c>
      <c r="C31" s="264" t="s">
        <v>1810</v>
      </c>
      <c r="D31" s="234">
        <v>519</v>
      </c>
      <c r="E31" s="232">
        <v>2797.2</v>
      </c>
    </row>
    <row r="32" spans="1:5" ht="15">
      <c r="A32" s="233">
        <v>30</v>
      </c>
      <c r="B32" s="240" t="s">
        <v>1775</v>
      </c>
      <c r="C32" s="264" t="s">
        <v>1810</v>
      </c>
      <c r="D32" s="232">
        <v>560</v>
      </c>
      <c r="E32" s="232">
        <v>2520</v>
      </c>
    </row>
    <row r="33" spans="1:5" ht="15">
      <c r="A33" s="231">
        <v>31</v>
      </c>
      <c r="B33" s="240" t="s">
        <v>1774</v>
      </c>
      <c r="C33" s="264" t="s">
        <v>1810</v>
      </c>
      <c r="D33" s="232">
        <v>251.25</v>
      </c>
      <c r="E33" s="232">
        <v>920.2</v>
      </c>
    </row>
    <row r="34" spans="1:5" ht="15">
      <c r="A34" s="233">
        <v>32</v>
      </c>
      <c r="B34" s="240" t="s">
        <v>647</v>
      </c>
      <c r="C34" s="264" t="s">
        <v>1810</v>
      </c>
      <c r="D34" s="234">
        <v>680</v>
      </c>
      <c r="E34" s="232">
        <v>1903.9999999999998</v>
      </c>
    </row>
    <row r="35" spans="1:5" ht="15">
      <c r="A35" s="231">
        <v>33</v>
      </c>
      <c r="B35" s="240" t="s">
        <v>141</v>
      </c>
      <c r="C35" s="264" t="s">
        <v>1810</v>
      </c>
      <c r="D35" s="234">
        <v>658.9</v>
      </c>
      <c r="E35" s="232">
        <v>4768.68</v>
      </c>
    </row>
    <row r="36" spans="1:5" ht="15">
      <c r="A36" s="233">
        <v>34</v>
      </c>
      <c r="B36" s="241" t="s">
        <v>649</v>
      </c>
      <c r="C36" s="264" t="s">
        <v>1810</v>
      </c>
      <c r="D36" s="234">
        <v>1630</v>
      </c>
      <c r="E36" s="232">
        <v>7646</v>
      </c>
    </row>
    <row r="37" spans="1:5" ht="15">
      <c r="A37" s="231">
        <v>35</v>
      </c>
      <c r="B37" s="241" t="s">
        <v>1802</v>
      </c>
      <c r="C37" s="264" t="s">
        <v>1810</v>
      </c>
      <c r="D37" s="234">
        <v>180</v>
      </c>
      <c r="E37" s="232">
        <v>720</v>
      </c>
    </row>
    <row r="38" spans="1:5" ht="15">
      <c r="A38" s="233">
        <v>36</v>
      </c>
      <c r="B38" s="240" t="s">
        <v>1773</v>
      </c>
      <c r="C38" s="264" t="s">
        <v>1810</v>
      </c>
      <c r="D38" s="232">
        <v>1600</v>
      </c>
      <c r="E38" s="232">
        <v>4800</v>
      </c>
    </row>
    <row r="39" spans="1:5" ht="15">
      <c r="A39" s="231">
        <v>37</v>
      </c>
      <c r="B39" s="240" t="s">
        <v>1772</v>
      </c>
      <c r="C39" s="264" t="s">
        <v>1810</v>
      </c>
      <c r="D39" s="232">
        <v>160</v>
      </c>
      <c r="E39" s="232">
        <v>560</v>
      </c>
    </row>
    <row r="40" spans="1:5" ht="15">
      <c r="A40" s="233">
        <v>38</v>
      </c>
      <c r="B40" s="241" t="s">
        <v>1771</v>
      </c>
      <c r="C40" s="264" t="s">
        <v>1810</v>
      </c>
      <c r="D40" s="234">
        <v>350</v>
      </c>
      <c r="E40" s="232">
        <v>1750</v>
      </c>
    </row>
    <row r="41" spans="1:5" ht="15">
      <c r="A41" s="231">
        <v>39</v>
      </c>
      <c r="B41" s="241" t="s">
        <v>1770</v>
      </c>
      <c r="C41" s="264" t="s">
        <v>1810</v>
      </c>
      <c r="D41" s="234">
        <v>1290</v>
      </c>
      <c r="E41" s="232">
        <v>7228</v>
      </c>
    </row>
    <row r="42" spans="1:5" ht="15">
      <c r="A42" s="233">
        <v>40</v>
      </c>
      <c r="B42" s="241" t="s">
        <v>1769</v>
      </c>
      <c r="C42" s="264" t="s">
        <v>1810</v>
      </c>
      <c r="D42" s="234">
        <v>800</v>
      </c>
      <c r="E42" s="232">
        <v>2800</v>
      </c>
    </row>
    <row r="43" spans="1:5" ht="15">
      <c r="A43" s="231">
        <v>41</v>
      </c>
      <c r="B43" s="241" t="s">
        <v>1768</v>
      </c>
      <c r="C43" s="264" t="s">
        <v>1810</v>
      </c>
      <c r="D43" s="234">
        <v>139</v>
      </c>
      <c r="E43" s="232">
        <v>556</v>
      </c>
    </row>
    <row r="44" spans="1:5" ht="15">
      <c r="A44" s="233">
        <v>42</v>
      </c>
      <c r="B44" s="241" t="s">
        <v>1767</v>
      </c>
      <c r="C44" s="264" t="s">
        <v>1810</v>
      </c>
      <c r="D44" s="234">
        <v>380</v>
      </c>
      <c r="E44" s="232">
        <v>1463</v>
      </c>
    </row>
    <row r="45" spans="1:5" ht="15">
      <c r="A45" s="231">
        <v>43</v>
      </c>
      <c r="B45" s="240" t="s">
        <v>132</v>
      </c>
      <c r="C45" s="264" t="s">
        <v>1810</v>
      </c>
      <c r="D45" s="234">
        <v>260</v>
      </c>
      <c r="E45" s="232">
        <v>1820</v>
      </c>
    </row>
    <row r="46" spans="1:5" ht="15">
      <c r="A46" s="233">
        <v>44</v>
      </c>
      <c r="B46" s="240" t="s">
        <v>1766</v>
      </c>
      <c r="C46" s="264" t="s">
        <v>1810</v>
      </c>
      <c r="D46" s="232">
        <v>640</v>
      </c>
      <c r="E46" s="232">
        <v>1792</v>
      </c>
    </row>
    <row r="47" spans="1:5" ht="15">
      <c r="A47" s="231">
        <v>45</v>
      </c>
      <c r="B47" s="240" t="s">
        <v>1765</v>
      </c>
      <c r="C47" s="264" t="s">
        <v>1810</v>
      </c>
      <c r="D47" s="232">
        <v>280</v>
      </c>
      <c r="E47" s="232">
        <v>756</v>
      </c>
    </row>
    <row r="48" spans="1:5" ht="15">
      <c r="A48" s="233">
        <v>46</v>
      </c>
      <c r="B48" s="240" t="s">
        <v>1764</v>
      </c>
      <c r="C48" s="264" t="s">
        <v>1810</v>
      </c>
      <c r="D48" s="232">
        <v>220</v>
      </c>
      <c r="E48" s="232">
        <v>770</v>
      </c>
    </row>
    <row r="49" spans="1:5" ht="15">
      <c r="A49" s="231">
        <v>47</v>
      </c>
      <c r="B49" s="240" t="s">
        <v>1763</v>
      </c>
      <c r="C49" s="264" t="s">
        <v>1810</v>
      </c>
      <c r="D49" s="232">
        <v>290</v>
      </c>
      <c r="E49" s="232">
        <v>1160</v>
      </c>
    </row>
    <row r="50" spans="1:5" ht="15">
      <c r="A50" s="233">
        <v>48</v>
      </c>
      <c r="B50" s="240" t="s">
        <v>1762</v>
      </c>
      <c r="C50" s="264" t="s">
        <v>1810</v>
      </c>
      <c r="D50" s="232">
        <v>215</v>
      </c>
      <c r="E50" s="232">
        <v>1290</v>
      </c>
    </row>
    <row r="51" spans="1:5" ht="15">
      <c r="A51" s="231">
        <v>49</v>
      </c>
      <c r="B51" s="240" t="s">
        <v>1761</v>
      </c>
      <c r="C51" s="264" t="s">
        <v>1810</v>
      </c>
      <c r="D51" s="232">
        <v>230</v>
      </c>
      <c r="E51" s="232">
        <v>598</v>
      </c>
    </row>
    <row r="52" spans="1:5" ht="15">
      <c r="A52" s="233">
        <v>50</v>
      </c>
      <c r="B52" s="241" t="s">
        <v>1760</v>
      </c>
      <c r="C52" s="264" t="s">
        <v>1810</v>
      </c>
      <c r="D52" s="234">
        <v>109.5</v>
      </c>
      <c r="E52" s="232">
        <v>383.25</v>
      </c>
    </row>
    <row r="53" spans="1:5" ht="15">
      <c r="A53" s="231">
        <v>51</v>
      </c>
      <c r="B53" s="240" t="s">
        <v>1759</v>
      </c>
      <c r="C53" s="264" t="s">
        <v>1810</v>
      </c>
      <c r="D53" s="232">
        <v>340</v>
      </c>
      <c r="E53" s="232">
        <v>2740</v>
      </c>
    </row>
    <row r="54" spans="1:5" ht="15">
      <c r="A54" s="233">
        <v>52</v>
      </c>
      <c r="B54" s="240" t="s">
        <v>397</v>
      </c>
      <c r="C54" s="264" t="s">
        <v>1810</v>
      </c>
      <c r="D54" s="232">
        <v>920</v>
      </c>
      <c r="E54" s="232">
        <v>5520</v>
      </c>
    </row>
    <row r="55" spans="1:5" ht="15">
      <c r="A55" s="231">
        <v>53</v>
      </c>
      <c r="B55" s="241" t="s">
        <v>1758</v>
      </c>
      <c r="C55" s="264" t="s">
        <v>1810</v>
      </c>
      <c r="D55" s="234">
        <v>240</v>
      </c>
      <c r="E55" s="232">
        <v>672</v>
      </c>
    </row>
    <row r="56" spans="1:5" ht="15">
      <c r="A56" s="233">
        <v>54</v>
      </c>
      <c r="B56" s="240" t="s">
        <v>1757</v>
      </c>
      <c r="C56" s="264" t="s">
        <v>1810</v>
      </c>
      <c r="D56" s="232">
        <v>100</v>
      </c>
      <c r="E56" s="232">
        <v>300</v>
      </c>
    </row>
    <row r="57" spans="1:5" ht="15">
      <c r="A57" s="231">
        <v>55</v>
      </c>
      <c r="B57" s="241" t="s">
        <v>1756</v>
      </c>
      <c r="C57" s="264" t="s">
        <v>1810</v>
      </c>
      <c r="D57" s="234">
        <v>580</v>
      </c>
      <c r="E57" s="232">
        <v>1740</v>
      </c>
    </row>
    <row r="58" spans="1:5" ht="15">
      <c r="A58" s="233">
        <v>56</v>
      </c>
      <c r="B58" s="241" t="s">
        <v>1755</v>
      </c>
      <c r="C58" s="264" t="s">
        <v>1810</v>
      </c>
      <c r="D58" s="234">
        <v>2460</v>
      </c>
      <c r="E58" s="232">
        <v>12500</v>
      </c>
    </row>
    <row r="59" spans="1:5" ht="15">
      <c r="A59" s="231">
        <v>57</v>
      </c>
      <c r="B59" s="240" t="s">
        <v>1754</v>
      </c>
      <c r="C59" s="264" t="s">
        <v>1810</v>
      </c>
      <c r="D59" s="232">
        <v>420</v>
      </c>
      <c r="E59" s="232">
        <v>1386</v>
      </c>
    </row>
    <row r="60" spans="1:5" ht="15">
      <c r="A60" s="233">
        <v>58</v>
      </c>
      <c r="B60" s="240" t="s">
        <v>1753</v>
      </c>
      <c r="C60" s="264" t="s">
        <v>1810</v>
      </c>
      <c r="D60" s="232">
        <v>416</v>
      </c>
      <c r="E60" s="232">
        <v>2080</v>
      </c>
    </row>
    <row r="61" spans="1:5" ht="15">
      <c r="A61" s="231">
        <v>59</v>
      </c>
      <c r="B61" s="240" t="s">
        <v>1752</v>
      </c>
      <c r="C61" s="264" t="s">
        <v>1810</v>
      </c>
      <c r="D61" s="232">
        <v>152</v>
      </c>
      <c r="E61" s="232">
        <v>760</v>
      </c>
    </row>
    <row r="62" spans="1:5" ht="15">
      <c r="A62" s="233">
        <v>60</v>
      </c>
      <c r="B62" s="240" t="s">
        <v>97</v>
      </c>
      <c r="C62" s="264" t="s">
        <v>1810</v>
      </c>
      <c r="D62" s="232">
        <v>350</v>
      </c>
      <c r="E62" s="232">
        <v>2450</v>
      </c>
    </row>
    <row r="63" spans="1:5" ht="15">
      <c r="A63" s="231">
        <v>61</v>
      </c>
      <c r="B63" s="240" t="s">
        <v>1751</v>
      </c>
      <c r="C63" s="264" t="s">
        <v>1810</v>
      </c>
      <c r="D63" s="232">
        <v>296</v>
      </c>
      <c r="E63" s="232">
        <v>1420.8</v>
      </c>
    </row>
    <row r="64" spans="1:5" ht="15">
      <c r="A64" s="233">
        <v>62</v>
      </c>
      <c r="B64" s="240" t="s">
        <v>1750</v>
      </c>
      <c r="C64" s="264" t="s">
        <v>1810</v>
      </c>
      <c r="D64" s="232">
        <v>300</v>
      </c>
      <c r="E64" s="232">
        <v>1110</v>
      </c>
    </row>
    <row r="65" spans="1:5" ht="15">
      <c r="A65" s="231">
        <v>63</v>
      </c>
      <c r="B65" s="240" t="s">
        <v>143</v>
      </c>
      <c r="C65" s="264" t="s">
        <v>1809</v>
      </c>
      <c r="D65" s="232">
        <v>491</v>
      </c>
      <c r="E65" s="232">
        <v>2106</v>
      </c>
    </row>
    <row r="66" spans="1:5" ht="15">
      <c r="A66" s="233">
        <v>64</v>
      </c>
      <c r="B66" s="240" t="s">
        <v>1749</v>
      </c>
      <c r="C66" s="264" t="s">
        <v>1809</v>
      </c>
      <c r="D66" s="232">
        <v>2700</v>
      </c>
      <c r="E66" s="232">
        <v>9450</v>
      </c>
    </row>
    <row r="67" spans="1:5" ht="15">
      <c r="A67" s="231">
        <v>65</v>
      </c>
      <c r="B67" s="240" t="s">
        <v>1748</v>
      </c>
      <c r="C67" s="264" t="s">
        <v>1810</v>
      </c>
      <c r="D67" s="232">
        <v>350</v>
      </c>
      <c r="E67" s="232">
        <v>1750</v>
      </c>
    </row>
    <row r="68" spans="1:5" ht="15">
      <c r="A68" s="233">
        <v>66</v>
      </c>
      <c r="B68" s="240" t="s">
        <v>1747</v>
      </c>
      <c r="C68" s="264" t="s">
        <v>1810</v>
      </c>
      <c r="D68" s="232">
        <v>300</v>
      </c>
      <c r="E68" s="232">
        <v>1500</v>
      </c>
    </row>
    <row r="69" spans="1:5" ht="15">
      <c r="A69" s="231">
        <v>67</v>
      </c>
      <c r="B69" s="240" t="s">
        <v>1746</v>
      </c>
      <c r="C69" s="264" t="s">
        <v>1810</v>
      </c>
      <c r="D69" s="232">
        <v>280</v>
      </c>
      <c r="E69" s="232">
        <v>840</v>
      </c>
    </row>
    <row r="70" spans="1:5" ht="15">
      <c r="A70" s="233">
        <v>68</v>
      </c>
      <c r="B70" s="240" t="s">
        <v>1745</v>
      </c>
      <c r="C70" s="264" t="s">
        <v>1810</v>
      </c>
      <c r="D70" s="232">
        <v>408.8</v>
      </c>
      <c r="E70" s="232">
        <v>1244.04</v>
      </c>
    </row>
    <row r="71" spans="1:5" ht="15">
      <c r="A71" s="231">
        <v>69</v>
      </c>
      <c r="B71" s="240" t="s">
        <v>1744</v>
      </c>
      <c r="C71" s="264" t="s">
        <v>1810</v>
      </c>
      <c r="D71" s="232">
        <v>92</v>
      </c>
      <c r="E71" s="232">
        <v>425.96</v>
      </c>
    </row>
    <row r="72" spans="1:5" ht="15">
      <c r="A72" s="233">
        <v>70</v>
      </c>
      <c r="B72" s="240" t="s">
        <v>1743</v>
      </c>
      <c r="C72" s="264" t="s">
        <v>1810</v>
      </c>
      <c r="D72" s="232">
        <v>120</v>
      </c>
      <c r="E72" s="232">
        <v>420</v>
      </c>
    </row>
    <row r="73" spans="1:5" ht="15">
      <c r="A73" s="231">
        <v>71</v>
      </c>
      <c r="B73" s="240" t="s">
        <v>124</v>
      </c>
      <c r="C73" s="264" t="s">
        <v>1810</v>
      </c>
      <c r="D73" s="232">
        <v>100</v>
      </c>
      <c r="E73" s="232">
        <v>700</v>
      </c>
    </row>
    <row r="74" spans="1:5" ht="15">
      <c r="A74" s="233">
        <v>72</v>
      </c>
      <c r="B74" s="240" t="s">
        <v>1742</v>
      </c>
      <c r="C74" s="264" t="s">
        <v>1810</v>
      </c>
      <c r="D74" s="232">
        <v>250</v>
      </c>
      <c r="E74" s="232">
        <v>750</v>
      </c>
    </row>
    <row r="75" spans="1:5" ht="15">
      <c r="A75" s="231">
        <v>73</v>
      </c>
      <c r="B75" s="240" t="s">
        <v>1741</v>
      </c>
      <c r="C75" s="264" t="s">
        <v>1810</v>
      </c>
      <c r="D75" s="232">
        <v>80</v>
      </c>
      <c r="E75" s="232">
        <v>200</v>
      </c>
    </row>
    <row r="76" spans="1:5" ht="15">
      <c r="A76" s="233">
        <v>74</v>
      </c>
      <c r="B76" s="240" t="s">
        <v>1740</v>
      </c>
      <c r="C76" s="264" t="s">
        <v>1810</v>
      </c>
      <c r="D76" s="232">
        <v>158</v>
      </c>
      <c r="E76" s="232">
        <v>711</v>
      </c>
    </row>
    <row r="77" spans="1:5" ht="15">
      <c r="A77" s="231">
        <v>75</v>
      </c>
      <c r="B77" s="240" t="s">
        <v>1739</v>
      </c>
      <c r="C77" s="264" t="s">
        <v>1810</v>
      </c>
      <c r="D77" s="232">
        <v>140</v>
      </c>
      <c r="E77" s="232">
        <v>560</v>
      </c>
    </row>
    <row r="78" spans="1:5" ht="15">
      <c r="A78" s="233">
        <v>76</v>
      </c>
      <c r="B78" s="240" t="s">
        <v>159</v>
      </c>
      <c r="C78" s="264" t="s">
        <v>1810</v>
      </c>
      <c r="D78" s="232">
        <v>1030</v>
      </c>
      <c r="E78" s="232">
        <v>3769</v>
      </c>
    </row>
    <row r="79" spans="1:5" ht="15">
      <c r="A79" s="231">
        <v>77</v>
      </c>
      <c r="B79" s="240" t="s">
        <v>1677</v>
      </c>
      <c r="C79" s="264" t="s">
        <v>1810</v>
      </c>
      <c r="D79" s="232">
        <v>440</v>
      </c>
      <c r="E79" s="232">
        <v>1188</v>
      </c>
    </row>
    <row r="80" spans="1:5" ht="15">
      <c r="A80" s="233">
        <v>78</v>
      </c>
      <c r="B80" s="240" t="s">
        <v>126</v>
      </c>
      <c r="C80" s="264" t="s">
        <v>1810</v>
      </c>
      <c r="D80" s="232">
        <v>100</v>
      </c>
      <c r="E80" s="232">
        <v>550</v>
      </c>
    </row>
    <row r="81" spans="1:5" ht="15">
      <c r="A81" s="231">
        <v>79</v>
      </c>
      <c r="B81" s="240" t="s">
        <v>1738</v>
      </c>
      <c r="C81" s="264" t="s">
        <v>1810</v>
      </c>
      <c r="D81" s="232">
        <v>400</v>
      </c>
      <c r="E81" s="232">
        <v>1200</v>
      </c>
    </row>
    <row r="82" spans="1:5" ht="15">
      <c r="A82" s="233">
        <v>80</v>
      </c>
      <c r="B82" s="240" t="s">
        <v>1737</v>
      </c>
      <c r="C82" s="264" t="s">
        <v>1810</v>
      </c>
      <c r="D82" s="232">
        <v>1450</v>
      </c>
      <c r="E82" s="232">
        <v>5210</v>
      </c>
    </row>
    <row r="83" spans="1:5" ht="15">
      <c r="A83" s="231">
        <v>81</v>
      </c>
      <c r="B83" s="240" t="s">
        <v>1736</v>
      </c>
      <c r="C83" s="264" t="s">
        <v>1810</v>
      </c>
      <c r="D83" s="232">
        <v>240</v>
      </c>
      <c r="E83" s="232">
        <v>1920</v>
      </c>
    </row>
    <row r="84" spans="1:5" ht="15">
      <c r="A84" s="233">
        <v>82</v>
      </c>
      <c r="B84" s="240" t="s">
        <v>1735</v>
      </c>
      <c r="C84" s="264" t="s">
        <v>1810</v>
      </c>
      <c r="D84" s="232">
        <v>248</v>
      </c>
      <c r="E84" s="232">
        <v>1140</v>
      </c>
    </row>
    <row r="85" spans="1:5" ht="15">
      <c r="A85" s="231">
        <v>83</v>
      </c>
      <c r="B85" s="240" t="s">
        <v>1734</v>
      </c>
      <c r="C85" s="264" t="s">
        <v>1810</v>
      </c>
      <c r="D85" s="232">
        <v>45</v>
      </c>
      <c r="E85" s="232">
        <v>135</v>
      </c>
    </row>
    <row r="86" spans="1:5" ht="15">
      <c r="A86" s="233">
        <v>84</v>
      </c>
      <c r="B86" s="240" t="s">
        <v>1733</v>
      </c>
      <c r="C86" s="264" t="s">
        <v>1809</v>
      </c>
      <c r="D86" s="232">
        <v>550</v>
      </c>
      <c r="E86" s="232">
        <v>5500</v>
      </c>
    </row>
    <row r="87" spans="1:5" ht="15">
      <c r="A87" s="231">
        <v>85</v>
      </c>
      <c r="B87" s="240" t="s">
        <v>1732</v>
      </c>
      <c r="C87" s="264" t="s">
        <v>1810</v>
      </c>
      <c r="D87" s="232">
        <v>530</v>
      </c>
      <c r="E87" s="232">
        <v>1378</v>
      </c>
    </row>
    <row r="88" spans="1:5" ht="15">
      <c r="A88" s="233">
        <v>86</v>
      </c>
      <c r="B88" s="240" t="s">
        <v>104</v>
      </c>
      <c r="C88" s="264" t="s">
        <v>1810</v>
      </c>
      <c r="D88" s="232">
        <v>70</v>
      </c>
      <c r="E88" s="232">
        <v>420</v>
      </c>
    </row>
    <row r="89" spans="1:5" ht="15">
      <c r="A89" s="231">
        <v>87</v>
      </c>
      <c r="B89" s="240" t="s">
        <v>144</v>
      </c>
      <c r="C89" s="264" t="s">
        <v>1810</v>
      </c>
      <c r="D89" s="232">
        <v>1082.45</v>
      </c>
      <c r="E89" s="232">
        <v>9281.34</v>
      </c>
    </row>
    <row r="90" spans="1:5" ht="15">
      <c r="A90" s="233">
        <v>88</v>
      </c>
      <c r="B90" s="240" t="s">
        <v>1731</v>
      </c>
      <c r="C90" s="264" t="s">
        <v>1810</v>
      </c>
      <c r="D90" s="232">
        <v>830</v>
      </c>
      <c r="E90" s="232">
        <v>2650</v>
      </c>
    </row>
    <row r="91" spans="1:5" ht="15">
      <c r="A91" s="231">
        <v>89</v>
      </c>
      <c r="B91" s="240" t="s">
        <v>1730</v>
      </c>
      <c r="C91" s="264" t="s">
        <v>1810</v>
      </c>
      <c r="D91" s="232">
        <v>380</v>
      </c>
      <c r="E91" s="232">
        <v>1064</v>
      </c>
    </row>
    <row r="92" spans="1:5" ht="15">
      <c r="A92" s="233">
        <v>90</v>
      </c>
      <c r="B92" s="240" t="s">
        <v>1729</v>
      </c>
      <c r="C92" s="264" t="s">
        <v>1810</v>
      </c>
      <c r="D92" s="232">
        <v>490</v>
      </c>
      <c r="E92" s="232">
        <v>1765</v>
      </c>
    </row>
    <row r="93" spans="1:5" ht="15">
      <c r="A93" s="231">
        <v>91</v>
      </c>
      <c r="B93" s="240" t="s">
        <v>1728</v>
      </c>
      <c r="C93" s="264" t="s">
        <v>1810</v>
      </c>
      <c r="D93" s="232">
        <v>275</v>
      </c>
      <c r="E93" s="232">
        <v>825</v>
      </c>
    </row>
    <row r="94" spans="1:5" ht="15">
      <c r="A94" s="233">
        <v>92</v>
      </c>
      <c r="B94" s="240" t="s">
        <v>708</v>
      </c>
      <c r="C94" s="264" t="s">
        <v>1810</v>
      </c>
      <c r="D94" s="232">
        <v>2842.1</v>
      </c>
      <c r="E94" s="232">
        <v>24612.425000000003</v>
      </c>
    </row>
    <row r="95" spans="1:5" ht="15">
      <c r="A95" s="231">
        <v>93</v>
      </c>
      <c r="B95" s="240" t="s">
        <v>1727</v>
      </c>
      <c r="C95" s="264" t="s">
        <v>1810</v>
      </c>
      <c r="D95" s="232">
        <v>400</v>
      </c>
      <c r="E95" s="232">
        <v>1160</v>
      </c>
    </row>
    <row r="96" spans="1:5" ht="15">
      <c r="A96" s="233">
        <v>94</v>
      </c>
      <c r="B96" s="240" t="s">
        <v>1726</v>
      </c>
      <c r="C96" s="264" t="s">
        <v>1810</v>
      </c>
      <c r="D96" s="232">
        <v>280</v>
      </c>
      <c r="E96" s="232">
        <v>728</v>
      </c>
    </row>
    <row r="97" spans="1:5" ht="15">
      <c r="A97" s="231">
        <v>95</v>
      </c>
      <c r="B97" s="240" t="s">
        <v>1725</v>
      </c>
      <c r="C97" s="264" t="s">
        <v>1810</v>
      </c>
      <c r="D97" s="232">
        <v>585</v>
      </c>
      <c r="E97" s="232">
        <v>2369.25</v>
      </c>
    </row>
    <row r="98" spans="1:5" ht="15">
      <c r="A98" s="233">
        <v>96</v>
      </c>
      <c r="B98" s="240" t="s">
        <v>1724</v>
      </c>
      <c r="C98" s="264" t="s">
        <v>1810</v>
      </c>
      <c r="D98" s="232">
        <v>90</v>
      </c>
      <c r="E98" s="232">
        <v>234</v>
      </c>
    </row>
    <row r="99" spans="1:5" ht="15">
      <c r="A99" s="231">
        <v>97</v>
      </c>
      <c r="B99" s="240" t="s">
        <v>1723</v>
      </c>
      <c r="C99" s="264" t="s">
        <v>1810</v>
      </c>
      <c r="D99" s="232">
        <v>330</v>
      </c>
      <c r="E99" s="232">
        <v>1155</v>
      </c>
    </row>
    <row r="100" spans="1:5" ht="15">
      <c r="A100" s="233">
        <v>98</v>
      </c>
      <c r="B100" s="240" t="s">
        <v>1722</v>
      </c>
      <c r="C100" s="264" t="s">
        <v>1810</v>
      </c>
      <c r="D100" s="232">
        <v>166</v>
      </c>
      <c r="E100" s="232">
        <v>1328</v>
      </c>
    </row>
    <row r="101" spans="1:5" ht="15">
      <c r="A101" s="231">
        <v>99</v>
      </c>
      <c r="B101" s="240" t="s">
        <v>1721</v>
      </c>
      <c r="C101" s="264" t="s">
        <v>1810</v>
      </c>
      <c r="D101" s="232">
        <v>127</v>
      </c>
      <c r="E101" s="232">
        <v>635</v>
      </c>
    </row>
    <row r="102" spans="1:5" ht="15">
      <c r="A102" s="233">
        <v>100</v>
      </c>
      <c r="B102" s="240" t="s">
        <v>1720</v>
      </c>
      <c r="C102" s="264" t="s">
        <v>1810</v>
      </c>
      <c r="D102" s="232">
        <v>240</v>
      </c>
      <c r="E102" s="232">
        <v>983.9999999999999</v>
      </c>
    </row>
    <row r="103" spans="1:5" ht="15">
      <c r="A103" s="231">
        <v>101</v>
      </c>
      <c r="B103" s="240" t="s">
        <v>1719</v>
      </c>
      <c r="C103" s="264" t="s">
        <v>1810</v>
      </c>
      <c r="D103" s="232">
        <v>1927.65</v>
      </c>
      <c r="E103" s="232">
        <v>14387.490000000002</v>
      </c>
    </row>
    <row r="104" spans="1:5" ht="15">
      <c r="A104" s="233">
        <v>102</v>
      </c>
      <c r="B104" s="240" t="s">
        <v>1718</v>
      </c>
      <c r="C104" s="264" t="s">
        <v>1810</v>
      </c>
      <c r="D104" s="232">
        <v>477</v>
      </c>
      <c r="E104" s="232">
        <v>4226.219999999999</v>
      </c>
    </row>
    <row r="105" spans="1:5" ht="15">
      <c r="A105" s="231">
        <v>103</v>
      </c>
      <c r="B105" s="240" t="s">
        <v>1717</v>
      </c>
      <c r="C105" s="264" t="s">
        <v>1810</v>
      </c>
      <c r="D105" s="232">
        <v>700</v>
      </c>
      <c r="E105" s="232">
        <v>3710</v>
      </c>
    </row>
    <row r="106" spans="1:5" ht="15">
      <c r="A106" s="233">
        <v>104</v>
      </c>
      <c r="B106" s="240" t="s">
        <v>106</v>
      </c>
      <c r="C106" s="264" t="s">
        <v>1810</v>
      </c>
      <c r="D106" s="232">
        <v>60</v>
      </c>
      <c r="E106" s="232">
        <v>360</v>
      </c>
    </row>
    <row r="107" spans="1:5" ht="15">
      <c r="A107" s="231">
        <v>105</v>
      </c>
      <c r="B107" s="240" t="s">
        <v>1716</v>
      </c>
      <c r="C107" s="264" t="s">
        <v>1810</v>
      </c>
      <c r="D107" s="232">
        <v>1474</v>
      </c>
      <c r="E107" s="232">
        <v>10318</v>
      </c>
    </row>
    <row r="108" spans="1:5" ht="15">
      <c r="A108" s="233">
        <v>106</v>
      </c>
      <c r="B108" s="240" t="s">
        <v>1715</v>
      </c>
      <c r="C108" s="264" t="s">
        <v>1810</v>
      </c>
      <c r="D108" s="232">
        <v>110</v>
      </c>
      <c r="E108" s="232">
        <v>440</v>
      </c>
    </row>
    <row r="109" spans="1:5" ht="15">
      <c r="A109" s="231">
        <v>107</v>
      </c>
      <c r="B109" s="240" t="s">
        <v>24</v>
      </c>
      <c r="C109" s="264" t="s">
        <v>1810</v>
      </c>
      <c r="D109" s="232">
        <v>1781.9</v>
      </c>
      <c r="E109" s="232">
        <v>13364.25</v>
      </c>
    </row>
    <row r="110" spans="1:5" ht="15">
      <c r="A110" s="233">
        <v>108</v>
      </c>
      <c r="B110" s="240" t="s">
        <v>1714</v>
      </c>
      <c r="C110" s="264" t="s">
        <v>1810</v>
      </c>
      <c r="D110" s="232">
        <v>125</v>
      </c>
      <c r="E110" s="232">
        <v>450</v>
      </c>
    </row>
    <row r="111" spans="1:5" ht="15">
      <c r="A111" s="231">
        <v>109</v>
      </c>
      <c r="B111" s="242" t="s">
        <v>1713</v>
      </c>
      <c r="C111" s="264" t="s">
        <v>1810</v>
      </c>
      <c r="D111" s="232">
        <v>320</v>
      </c>
      <c r="E111" s="232">
        <v>1280</v>
      </c>
    </row>
    <row r="112" spans="1:5" ht="15">
      <c r="A112" s="233">
        <v>110</v>
      </c>
      <c r="B112" s="242" t="s">
        <v>1712</v>
      </c>
      <c r="C112" s="264" t="s">
        <v>1810</v>
      </c>
      <c r="D112" s="232">
        <v>110</v>
      </c>
      <c r="E112" s="232">
        <v>330</v>
      </c>
    </row>
    <row r="113" spans="1:5" ht="15">
      <c r="A113" s="231">
        <v>111</v>
      </c>
      <c r="B113" s="242" t="s">
        <v>1711</v>
      </c>
      <c r="C113" s="264" t="s">
        <v>1810</v>
      </c>
      <c r="D113" s="232">
        <v>325</v>
      </c>
      <c r="E113" s="232">
        <v>1430</v>
      </c>
    </row>
    <row r="114" spans="1:5" ht="15">
      <c r="A114" s="233">
        <v>112</v>
      </c>
      <c r="B114" s="242" t="s">
        <v>127</v>
      </c>
      <c r="C114" s="264" t="s">
        <v>1810</v>
      </c>
      <c r="D114" s="234">
        <v>310</v>
      </c>
      <c r="E114" s="232">
        <v>2170</v>
      </c>
    </row>
    <row r="115" spans="1:5" ht="15">
      <c r="A115" s="231">
        <v>113</v>
      </c>
      <c r="B115" s="240" t="s">
        <v>1710</v>
      </c>
      <c r="C115" s="264" t="s">
        <v>1810</v>
      </c>
      <c r="D115" s="232">
        <v>454</v>
      </c>
      <c r="E115" s="232">
        <v>2996.3999999999996</v>
      </c>
    </row>
    <row r="116" spans="1:5" ht="15">
      <c r="A116" s="233">
        <v>114</v>
      </c>
      <c r="B116" s="240" t="s">
        <v>1709</v>
      </c>
      <c r="C116" s="264" t="s">
        <v>1810</v>
      </c>
      <c r="D116" s="232">
        <v>100</v>
      </c>
      <c r="E116" s="232">
        <v>600</v>
      </c>
    </row>
    <row r="117" spans="1:5" ht="15">
      <c r="A117" s="231">
        <v>115</v>
      </c>
      <c r="B117" s="240" t="s">
        <v>1708</v>
      </c>
      <c r="C117" s="264" t="s">
        <v>1810</v>
      </c>
      <c r="D117" s="232">
        <v>230</v>
      </c>
      <c r="E117" s="232">
        <v>1150</v>
      </c>
    </row>
    <row r="118" spans="1:5" ht="15">
      <c r="A118" s="233">
        <v>116</v>
      </c>
      <c r="B118" s="240" t="s">
        <v>1707</v>
      </c>
      <c r="C118" s="264" t="s">
        <v>1810</v>
      </c>
      <c r="D118" s="232">
        <v>100</v>
      </c>
      <c r="E118" s="232">
        <v>400</v>
      </c>
    </row>
    <row r="119" spans="1:5" ht="15">
      <c r="A119" s="231">
        <v>117</v>
      </c>
      <c r="B119" s="240" t="s">
        <v>1706</v>
      </c>
      <c r="C119" s="264" t="s">
        <v>1810</v>
      </c>
      <c r="D119" s="232">
        <v>630</v>
      </c>
      <c r="E119" s="232">
        <v>1575</v>
      </c>
    </row>
    <row r="120" spans="1:5" ht="15">
      <c r="A120" s="233">
        <v>118</v>
      </c>
      <c r="B120" s="240" t="s">
        <v>1705</v>
      </c>
      <c r="C120" s="264" t="s">
        <v>1810</v>
      </c>
      <c r="D120" s="232">
        <v>200</v>
      </c>
      <c r="E120" s="232">
        <v>800</v>
      </c>
    </row>
    <row r="121" spans="1:5" ht="15">
      <c r="A121" s="231">
        <v>119</v>
      </c>
      <c r="B121" s="240" t="s">
        <v>1704</v>
      </c>
      <c r="C121" s="264" t="s">
        <v>1810</v>
      </c>
      <c r="D121" s="232">
        <v>340</v>
      </c>
      <c r="E121" s="232">
        <v>1122</v>
      </c>
    </row>
    <row r="122" spans="1:5" ht="15">
      <c r="A122" s="233">
        <v>120</v>
      </c>
      <c r="B122" s="240" t="s">
        <v>1703</v>
      </c>
      <c r="C122" s="264" t="s">
        <v>1810</v>
      </c>
      <c r="D122" s="232">
        <v>140</v>
      </c>
      <c r="E122" s="232">
        <v>392</v>
      </c>
    </row>
    <row r="123" spans="1:5" ht="15">
      <c r="A123" s="231">
        <v>121</v>
      </c>
      <c r="B123" s="240" t="s">
        <v>1702</v>
      </c>
      <c r="C123" s="264" t="s">
        <v>1810</v>
      </c>
      <c r="D123" s="232">
        <v>860</v>
      </c>
      <c r="E123" s="232">
        <v>2838</v>
      </c>
    </row>
    <row r="124" spans="1:5" ht="15">
      <c r="A124" s="233">
        <v>122</v>
      </c>
      <c r="B124" s="240" t="s">
        <v>1404</v>
      </c>
      <c r="C124" s="264" t="s">
        <v>1810</v>
      </c>
      <c r="D124" s="232">
        <v>860</v>
      </c>
      <c r="E124" s="232">
        <v>3096</v>
      </c>
    </row>
    <row r="125" spans="1:5" ht="15">
      <c r="A125" s="231">
        <v>123</v>
      </c>
      <c r="B125" s="240" t="s">
        <v>1701</v>
      </c>
      <c r="C125" s="264" t="s">
        <v>1810</v>
      </c>
      <c r="D125" s="232">
        <v>210</v>
      </c>
      <c r="E125" s="232">
        <v>600</v>
      </c>
    </row>
    <row r="126" spans="1:5" ht="15">
      <c r="A126" s="233">
        <v>124</v>
      </c>
      <c r="B126" s="240" t="s">
        <v>1700</v>
      </c>
      <c r="C126" s="264" t="s">
        <v>1810</v>
      </c>
      <c r="D126" s="232">
        <v>309</v>
      </c>
      <c r="E126" s="232">
        <v>1174.2</v>
      </c>
    </row>
    <row r="127" spans="1:5" ht="15">
      <c r="A127" s="231">
        <v>125</v>
      </c>
      <c r="B127" s="240" t="s">
        <v>149</v>
      </c>
      <c r="C127" s="264" t="s">
        <v>1810</v>
      </c>
      <c r="D127" s="232">
        <v>655.9000000000001</v>
      </c>
      <c r="E127" s="232">
        <v>4742.138</v>
      </c>
    </row>
    <row r="128" spans="1:5" ht="15">
      <c r="A128" s="233">
        <v>126</v>
      </c>
      <c r="B128" s="240" t="s">
        <v>1699</v>
      </c>
      <c r="C128" s="264" t="s">
        <v>1810</v>
      </c>
      <c r="D128" s="232">
        <v>110</v>
      </c>
      <c r="E128" s="232">
        <v>330</v>
      </c>
    </row>
    <row r="129" spans="1:5" ht="15">
      <c r="A129" s="231">
        <v>127</v>
      </c>
      <c r="B129" s="240" t="s">
        <v>1698</v>
      </c>
      <c r="C129" s="264" t="s">
        <v>1810</v>
      </c>
      <c r="D129" s="232">
        <v>282</v>
      </c>
      <c r="E129" s="232">
        <v>1494.6</v>
      </c>
    </row>
    <row r="130" spans="1:5" ht="15">
      <c r="A130" s="233">
        <v>128</v>
      </c>
      <c r="B130" s="240" t="s">
        <v>1697</v>
      </c>
      <c r="C130" s="264" t="s">
        <v>1810</v>
      </c>
      <c r="D130" s="232">
        <v>1560</v>
      </c>
      <c r="E130" s="232">
        <v>7020</v>
      </c>
    </row>
    <row r="131" spans="1:5" ht="15">
      <c r="A131" s="231">
        <v>129</v>
      </c>
      <c r="B131" s="240" t="s">
        <v>1696</v>
      </c>
      <c r="C131" s="264" t="s">
        <v>1810</v>
      </c>
      <c r="D131" s="232">
        <v>199</v>
      </c>
      <c r="E131" s="232">
        <v>616.9</v>
      </c>
    </row>
    <row r="132" spans="1:5" ht="15">
      <c r="A132" s="233">
        <v>130</v>
      </c>
      <c r="B132" s="240" t="s">
        <v>1695</v>
      </c>
      <c r="C132" s="264" t="s">
        <v>1810</v>
      </c>
      <c r="D132" s="232">
        <v>130</v>
      </c>
      <c r="E132" s="232">
        <v>741</v>
      </c>
    </row>
    <row r="133" spans="1:5" ht="15">
      <c r="A133" s="231">
        <v>131</v>
      </c>
      <c r="B133" s="240" t="s">
        <v>1694</v>
      </c>
      <c r="C133" s="264" t="s">
        <v>1810</v>
      </c>
      <c r="D133" s="232">
        <v>520</v>
      </c>
      <c r="E133" s="232">
        <v>2860</v>
      </c>
    </row>
    <row r="134" spans="1:5" ht="15">
      <c r="A134" s="233">
        <v>132</v>
      </c>
      <c r="B134" s="240" t="s">
        <v>1693</v>
      </c>
      <c r="C134" s="264" t="s">
        <v>1810</v>
      </c>
      <c r="D134" s="232">
        <v>990</v>
      </c>
      <c r="E134" s="232">
        <v>4575</v>
      </c>
    </row>
    <row r="135" spans="1:5" ht="15">
      <c r="A135" s="231">
        <v>133</v>
      </c>
      <c r="B135" s="240" t="s">
        <v>1692</v>
      </c>
      <c r="C135" s="264" t="s">
        <v>1810</v>
      </c>
      <c r="D135" s="235">
        <v>130</v>
      </c>
      <c r="E135" s="235">
        <v>520</v>
      </c>
    </row>
    <row r="136" spans="1:5" ht="15">
      <c r="A136" s="233">
        <v>134</v>
      </c>
      <c r="B136" s="240" t="s">
        <v>1691</v>
      </c>
      <c r="C136" s="264" t="s">
        <v>1810</v>
      </c>
      <c r="D136" s="232">
        <v>190</v>
      </c>
      <c r="E136" s="232">
        <v>760</v>
      </c>
    </row>
    <row r="137" spans="1:5" ht="15">
      <c r="A137" s="231">
        <v>135</v>
      </c>
      <c r="B137" s="240" t="s">
        <v>1690</v>
      </c>
      <c r="C137" s="264" t="s">
        <v>1810</v>
      </c>
      <c r="D137" s="232">
        <v>380</v>
      </c>
      <c r="E137" s="232">
        <v>988</v>
      </c>
    </row>
    <row r="138" spans="1:5" ht="15">
      <c r="A138" s="233">
        <v>136</v>
      </c>
      <c r="B138" s="240" t="s">
        <v>1689</v>
      </c>
      <c r="C138" s="264" t="s">
        <v>1810</v>
      </c>
      <c r="D138" s="232">
        <v>241.35000000000002</v>
      </c>
      <c r="E138" s="232">
        <v>2218.07</v>
      </c>
    </row>
    <row r="139" spans="1:5" ht="15">
      <c r="A139" s="231">
        <v>137</v>
      </c>
      <c r="B139" s="240" t="s">
        <v>1688</v>
      </c>
      <c r="C139" s="264" t="s">
        <v>1810</v>
      </c>
      <c r="D139" s="232">
        <v>280</v>
      </c>
      <c r="E139" s="232">
        <v>1120</v>
      </c>
    </row>
    <row r="140" spans="1:5" ht="15">
      <c r="A140" s="233">
        <v>138</v>
      </c>
      <c r="B140" s="240" t="s">
        <v>1687</v>
      </c>
      <c r="C140" s="264" t="s">
        <v>1810</v>
      </c>
      <c r="D140" s="232">
        <v>152</v>
      </c>
      <c r="E140" s="232">
        <v>760</v>
      </c>
    </row>
    <row r="141" spans="1:5" ht="15">
      <c r="A141" s="231">
        <v>139</v>
      </c>
      <c r="B141" s="240" t="s">
        <v>1686</v>
      </c>
      <c r="C141" s="264" t="s">
        <v>1810</v>
      </c>
      <c r="D141" s="232">
        <v>340</v>
      </c>
      <c r="E141" s="232">
        <v>1700</v>
      </c>
    </row>
    <row r="142" spans="1:5" ht="15">
      <c r="A142" s="233">
        <v>140</v>
      </c>
      <c r="B142" s="240" t="s">
        <v>1685</v>
      </c>
      <c r="C142" s="264" t="s">
        <v>1810</v>
      </c>
      <c r="D142" s="232">
        <v>306</v>
      </c>
      <c r="E142" s="232">
        <v>1530</v>
      </c>
    </row>
    <row r="143" spans="1:5" ht="15">
      <c r="A143" s="231">
        <v>141</v>
      </c>
      <c r="B143" s="240" t="s">
        <v>1684</v>
      </c>
      <c r="C143" s="264" t="s">
        <v>1810</v>
      </c>
      <c r="D143" s="232">
        <v>269</v>
      </c>
      <c r="E143" s="232">
        <v>1345</v>
      </c>
    </row>
    <row r="144" spans="1:5" ht="15">
      <c r="A144" s="233">
        <v>142</v>
      </c>
      <c r="B144" s="240" t="s">
        <v>1683</v>
      </c>
      <c r="C144" s="264" t="s">
        <v>1809</v>
      </c>
      <c r="D144" s="232">
        <v>167</v>
      </c>
      <c r="E144" s="232">
        <v>1352.7</v>
      </c>
    </row>
    <row r="145" spans="1:5" ht="15">
      <c r="A145" s="231">
        <v>143</v>
      </c>
      <c r="B145" s="240" t="s">
        <v>1682</v>
      </c>
      <c r="C145" s="264" t="s">
        <v>1810</v>
      </c>
      <c r="D145" s="232">
        <v>215</v>
      </c>
      <c r="E145" s="232">
        <v>645</v>
      </c>
    </row>
    <row r="146" spans="1:5" ht="15">
      <c r="A146" s="233">
        <v>144</v>
      </c>
      <c r="B146" s="240" t="s">
        <v>1681</v>
      </c>
      <c r="C146" s="264" t="s">
        <v>1810</v>
      </c>
      <c r="D146" s="232">
        <v>260</v>
      </c>
      <c r="E146" s="232">
        <v>962</v>
      </c>
    </row>
    <row r="147" spans="1:5" ht="15">
      <c r="A147" s="231">
        <v>145</v>
      </c>
      <c r="B147" s="240" t="s">
        <v>1680</v>
      </c>
      <c r="C147" s="264" t="s">
        <v>1810</v>
      </c>
      <c r="D147" s="232">
        <v>100</v>
      </c>
      <c r="E147" s="232">
        <v>350</v>
      </c>
    </row>
    <row r="148" spans="1:5" ht="15">
      <c r="A148" s="233">
        <v>146</v>
      </c>
      <c r="B148" s="240" t="s">
        <v>1679</v>
      </c>
      <c r="C148" s="264" t="s">
        <v>1810</v>
      </c>
      <c r="D148" s="232">
        <v>490</v>
      </c>
      <c r="E148" s="232">
        <v>1617</v>
      </c>
    </row>
    <row r="149" spans="1:5" ht="15">
      <c r="A149" s="231">
        <v>147</v>
      </c>
      <c r="B149" s="240" t="s">
        <v>1678</v>
      </c>
      <c r="C149" s="264" t="s">
        <v>1810</v>
      </c>
      <c r="D149" s="232">
        <v>480</v>
      </c>
      <c r="E149" s="232">
        <v>2112</v>
      </c>
    </row>
    <row r="150" spans="1:5" ht="15">
      <c r="A150" s="233">
        <v>148</v>
      </c>
      <c r="B150" s="240" t="s">
        <v>1677</v>
      </c>
      <c r="C150" s="264" t="s">
        <v>1810</v>
      </c>
      <c r="D150" s="232">
        <v>590</v>
      </c>
      <c r="E150" s="232">
        <v>1770</v>
      </c>
    </row>
    <row r="151" spans="1:5" ht="15">
      <c r="A151" s="231">
        <v>149</v>
      </c>
      <c r="B151" s="240" t="s">
        <v>1676</v>
      </c>
      <c r="C151" s="264" t="s">
        <v>1810</v>
      </c>
      <c r="D151" s="232">
        <v>430</v>
      </c>
      <c r="E151" s="232">
        <v>1935</v>
      </c>
    </row>
    <row r="152" spans="1:5" ht="15">
      <c r="A152" s="233">
        <v>150</v>
      </c>
      <c r="B152" s="240" t="s">
        <v>1675</v>
      </c>
      <c r="C152" s="264" t="s">
        <v>1810</v>
      </c>
      <c r="D152" s="232">
        <v>150</v>
      </c>
      <c r="E152" s="232">
        <v>420</v>
      </c>
    </row>
    <row r="153" spans="1:5" ht="15">
      <c r="A153" s="231">
        <v>151</v>
      </c>
      <c r="B153" s="240" t="s">
        <v>1674</v>
      </c>
      <c r="C153" s="264" t="s">
        <v>1810</v>
      </c>
      <c r="D153" s="232">
        <v>300</v>
      </c>
      <c r="E153" s="232">
        <v>900</v>
      </c>
    </row>
    <row r="154" spans="1:5" ht="15">
      <c r="A154" s="233">
        <v>152</v>
      </c>
      <c r="B154" s="240" t="s">
        <v>666</v>
      </c>
      <c r="C154" s="264" t="s">
        <v>1810</v>
      </c>
      <c r="D154" s="232">
        <v>97.5</v>
      </c>
      <c r="E154" s="232">
        <v>458.25</v>
      </c>
    </row>
    <row r="155" spans="1:5" ht="15">
      <c r="A155" s="231">
        <v>153</v>
      </c>
      <c r="B155" s="240" t="s">
        <v>1673</v>
      </c>
      <c r="C155" s="264" t="s">
        <v>1810</v>
      </c>
      <c r="D155" s="232">
        <v>320</v>
      </c>
      <c r="E155" s="232">
        <v>1280</v>
      </c>
    </row>
    <row r="156" spans="1:5" ht="15">
      <c r="A156" s="233">
        <v>154</v>
      </c>
      <c r="B156" s="240" t="s">
        <v>1672</v>
      </c>
      <c r="C156" s="264" t="s">
        <v>1810</v>
      </c>
      <c r="D156" s="232">
        <v>620</v>
      </c>
      <c r="E156" s="232">
        <v>1860</v>
      </c>
    </row>
    <row r="157" spans="1:5" ht="15">
      <c r="A157" s="231">
        <v>155</v>
      </c>
      <c r="B157" s="240" t="s">
        <v>1671</v>
      </c>
      <c r="C157" s="264" t="s">
        <v>1810</v>
      </c>
      <c r="D157" s="232">
        <v>590</v>
      </c>
      <c r="E157" s="232">
        <v>3540</v>
      </c>
    </row>
    <row r="158" spans="1:5" ht="15">
      <c r="A158" s="233">
        <v>156</v>
      </c>
      <c r="B158" s="240" t="s">
        <v>1670</v>
      </c>
      <c r="C158" s="264" t="s">
        <v>1810</v>
      </c>
      <c r="D158" s="232">
        <v>400</v>
      </c>
      <c r="E158" s="232">
        <v>1600</v>
      </c>
    </row>
    <row r="159" spans="1:5" ht="15">
      <c r="A159" s="231">
        <v>157</v>
      </c>
      <c r="B159" s="240" t="s">
        <v>1669</v>
      </c>
      <c r="C159" s="264" t="s">
        <v>1809</v>
      </c>
      <c r="D159" s="232">
        <v>286</v>
      </c>
      <c r="E159" s="232">
        <v>1716</v>
      </c>
    </row>
    <row r="160" spans="1:5" ht="15">
      <c r="A160" s="233">
        <v>158</v>
      </c>
      <c r="B160" s="240" t="s">
        <v>1668</v>
      </c>
      <c r="C160" s="264" t="s">
        <v>1810</v>
      </c>
      <c r="D160" s="232">
        <v>570</v>
      </c>
      <c r="E160" s="232">
        <v>1710</v>
      </c>
    </row>
    <row r="161" spans="1:5" ht="15">
      <c r="A161" s="231">
        <v>159</v>
      </c>
      <c r="B161" s="240" t="s">
        <v>150</v>
      </c>
      <c r="C161" s="264" t="s">
        <v>1810</v>
      </c>
      <c r="D161" s="232">
        <v>837</v>
      </c>
      <c r="E161" s="232">
        <v>5942.7</v>
      </c>
    </row>
    <row r="162" spans="1:5" ht="15">
      <c r="A162" s="233">
        <v>160</v>
      </c>
      <c r="B162" s="242" t="s">
        <v>1667</v>
      </c>
      <c r="C162" s="264" t="s">
        <v>1810</v>
      </c>
      <c r="D162" s="232">
        <v>160</v>
      </c>
      <c r="E162" s="232">
        <v>480</v>
      </c>
    </row>
    <row r="163" spans="1:5" ht="15">
      <c r="A163" s="231">
        <v>161</v>
      </c>
      <c r="B163" s="240" t="s">
        <v>1666</v>
      </c>
      <c r="C163" s="264" t="s">
        <v>1810</v>
      </c>
      <c r="D163" s="232">
        <v>290</v>
      </c>
      <c r="E163" s="232">
        <v>1015</v>
      </c>
    </row>
    <row r="164" spans="1:5" ht="15">
      <c r="A164" s="233">
        <v>162</v>
      </c>
      <c r="B164" s="240" t="s">
        <v>1665</v>
      </c>
      <c r="C164" s="264" t="s">
        <v>1809</v>
      </c>
      <c r="D164" s="232">
        <v>1480</v>
      </c>
      <c r="E164" s="232">
        <v>8880</v>
      </c>
    </row>
    <row r="165" spans="1:5" ht="15">
      <c r="A165" s="231">
        <v>163</v>
      </c>
      <c r="B165" s="240" t="s">
        <v>1664</v>
      </c>
      <c r="C165" s="264" t="s">
        <v>1810</v>
      </c>
      <c r="D165" s="232">
        <v>232</v>
      </c>
      <c r="E165" s="232">
        <v>1392</v>
      </c>
    </row>
    <row r="166" spans="1:5" ht="15">
      <c r="A166" s="233">
        <v>164</v>
      </c>
      <c r="B166" s="240" t="s">
        <v>1663</v>
      </c>
      <c r="C166" s="264" t="s">
        <v>1810</v>
      </c>
      <c r="D166" s="232">
        <v>243</v>
      </c>
      <c r="E166" s="232">
        <v>1469.25</v>
      </c>
    </row>
    <row r="167" spans="1:5" ht="15">
      <c r="A167" s="231">
        <v>165</v>
      </c>
      <c r="B167" s="240" t="s">
        <v>1662</v>
      </c>
      <c r="C167" s="264" t="s">
        <v>1810</v>
      </c>
      <c r="D167" s="232">
        <v>150</v>
      </c>
      <c r="E167" s="232">
        <v>450</v>
      </c>
    </row>
    <row r="168" spans="1:5" ht="15">
      <c r="A168" s="233">
        <v>166</v>
      </c>
      <c r="B168" s="240" t="s">
        <v>1661</v>
      </c>
      <c r="C168" s="264" t="s">
        <v>1810</v>
      </c>
      <c r="D168" s="232">
        <v>1920</v>
      </c>
      <c r="E168" s="232">
        <v>6100</v>
      </c>
    </row>
    <row r="169" spans="1:5" ht="15">
      <c r="A169" s="231">
        <v>167</v>
      </c>
      <c r="B169" s="240" t="s">
        <v>1660</v>
      </c>
      <c r="C169" s="264" t="s">
        <v>1810</v>
      </c>
      <c r="D169" s="232">
        <v>300</v>
      </c>
      <c r="E169" s="232">
        <v>1110</v>
      </c>
    </row>
    <row r="170" spans="1:5" ht="15">
      <c r="A170" s="233">
        <v>168</v>
      </c>
      <c r="B170" s="240" t="s">
        <v>66</v>
      </c>
      <c r="C170" s="264" t="s">
        <v>1810</v>
      </c>
      <c r="D170" s="232">
        <v>1290</v>
      </c>
      <c r="E170" s="232">
        <v>10320</v>
      </c>
    </row>
    <row r="171" spans="1:5" ht="15">
      <c r="A171" s="231">
        <v>169</v>
      </c>
      <c r="B171" s="240" t="s">
        <v>1659</v>
      </c>
      <c r="C171" s="264" t="s">
        <v>1810</v>
      </c>
      <c r="D171" s="232">
        <v>1350</v>
      </c>
      <c r="E171" s="232">
        <v>5120</v>
      </c>
    </row>
    <row r="172" spans="1:5" ht="15">
      <c r="A172" s="233">
        <v>170</v>
      </c>
      <c r="B172" s="240" t="s">
        <v>113</v>
      </c>
      <c r="C172" s="264" t="s">
        <v>1810</v>
      </c>
      <c r="D172" s="232">
        <v>230</v>
      </c>
      <c r="E172" s="232">
        <v>1380</v>
      </c>
    </row>
    <row r="173" spans="1:5" ht="15">
      <c r="A173" s="231">
        <v>171</v>
      </c>
      <c r="B173" s="240" t="s">
        <v>1658</v>
      </c>
      <c r="C173" s="264" t="s">
        <v>1810</v>
      </c>
      <c r="D173" s="232">
        <v>165</v>
      </c>
      <c r="E173" s="232">
        <v>693</v>
      </c>
    </row>
    <row r="174" spans="1:5" ht="15">
      <c r="A174" s="233">
        <v>172</v>
      </c>
      <c r="B174" s="240" t="s">
        <v>100</v>
      </c>
      <c r="C174" s="264" t="s">
        <v>1810</v>
      </c>
      <c r="D174" s="232">
        <v>180</v>
      </c>
      <c r="E174" s="232">
        <v>1314</v>
      </c>
    </row>
    <row r="175" spans="1:5" ht="15">
      <c r="A175" s="231">
        <v>173</v>
      </c>
      <c r="B175" s="240" t="s">
        <v>1657</v>
      </c>
      <c r="C175" s="264" t="s">
        <v>1810</v>
      </c>
      <c r="D175" s="232">
        <v>340</v>
      </c>
      <c r="E175" s="232">
        <v>1020</v>
      </c>
    </row>
    <row r="176" spans="1:5" ht="15">
      <c r="A176" s="233">
        <v>174</v>
      </c>
      <c r="B176" s="240" t="s">
        <v>645</v>
      </c>
      <c r="C176" s="264" t="s">
        <v>1810</v>
      </c>
      <c r="D176" s="232">
        <v>910</v>
      </c>
      <c r="E176" s="232">
        <v>4550</v>
      </c>
    </row>
    <row r="177" spans="1:5" ht="15">
      <c r="A177" s="231">
        <v>175</v>
      </c>
      <c r="B177" s="240" t="s">
        <v>1656</v>
      </c>
      <c r="C177" s="264" t="s">
        <v>1810</v>
      </c>
      <c r="D177" s="232">
        <v>287</v>
      </c>
      <c r="E177" s="232">
        <v>1205.4</v>
      </c>
    </row>
    <row r="178" spans="1:5" ht="15">
      <c r="A178" s="233">
        <v>176</v>
      </c>
      <c r="B178" s="240" t="s">
        <v>107</v>
      </c>
      <c r="C178" s="264" t="s">
        <v>1810</v>
      </c>
      <c r="D178" s="232">
        <v>800</v>
      </c>
      <c r="E178" s="232">
        <v>5080</v>
      </c>
    </row>
    <row r="179" spans="1:5" ht="15">
      <c r="A179" s="231">
        <v>177</v>
      </c>
      <c r="B179" s="240" t="s">
        <v>1655</v>
      </c>
      <c r="C179" s="264" t="s">
        <v>1810</v>
      </c>
      <c r="D179" s="232">
        <v>80</v>
      </c>
      <c r="E179" s="232">
        <v>320</v>
      </c>
    </row>
    <row r="180" spans="1:5" ht="15">
      <c r="A180" s="233">
        <v>178</v>
      </c>
      <c r="B180" s="240" t="s">
        <v>1654</v>
      </c>
      <c r="C180" s="264" t="s">
        <v>1810</v>
      </c>
      <c r="D180" s="232">
        <v>470</v>
      </c>
      <c r="E180" s="232">
        <v>1739</v>
      </c>
    </row>
    <row r="181" spans="1:5" ht="15">
      <c r="A181" s="231">
        <v>179</v>
      </c>
      <c r="B181" s="240" t="s">
        <v>1653</v>
      </c>
      <c r="C181" s="264" t="s">
        <v>1810</v>
      </c>
      <c r="D181" s="232">
        <v>120</v>
      </c>
      <c r="E181" s="232">
        <v>1080</v>
      </c>
    </row>
    <row r="182" spans="1:5" ht="15">
      <c r="A182" s="233">
        <v>180</v>
      </c>
      <c r="B182" s="240" t="s">
        <v>1652</v>
      </c>
      <c r="C182" s="264" t="s">
        <v>1810</v>
      </c>
      <c r="D182" s="232">
        <v>180</v>
      </c>
      <c r="E182" s="232">
        <v>594</v>
      </c>
    </row>
    <row r="183" spans="1:5" ht="15">
      <c r="A183" s="231">
        <v>181</v>
      </c>
      <c r="B183" s="240" t="s">
        <v>114</v>
      </c>
      <c r="C183" s="264" t="s">
        <v>1810</v>
      </c>
      <c r="D183" s="232">
        <v>1680</v>
      </c>
      <c r="E183" s="232">
        <v>10080</v>
      </c>
    </row>
    <row r="184" spans="1:5" ht="15">
      <c r="A184" s="233">
        <v>182</v>
      </c>
      <c r="B184" s="240" t="s">
        <v>1651</v>
      </c>
      <c r="C184" s="264" t="s">
        <v>1810</v>
      </c>
      <c r="D184" s="232">
        <v>210</v>
      </c>
      <c r="E184" s="232">
        <v>840</v>
      </c>
    </row>
    <row r="185" spans="1:5" ht="15">
      <c r="A185" s="231">
        <v>183</v>
      </c>
      <c r="B185" s="240" t="s">
        <v>1650</v>
      </c>
      <c r="C185" s="264" t="s">
        <v>1810</v>
      </c>
      <c r="D185" s="232">
        <v>1207</v>
      </c>
      <c r="E185" s="232">
        <v>3017.5</v>
      </c>
    </row>
    <row r="186" spans="1:5" ht="15">
      <c r="A186" s="233">
        <v>184</v>
      </c>
      <c r="B186" s="240" t="s">
        <v>1649</v>
      </c>
      <c r="C186" s="264" t="s">
        <v>1810</v>
      </c>
      <c r="D186" s="232">
        <v>200</v>
      </c>
      <c r="E186" s="232">
        <v>969.9999999999999</v>
      </c>
    </row>
    <row r="187" spans="1:5" ht="15">
      <c r="A187" s="231">
        <v>185</v>
      </c>
      <c r="B187" s="240" t="s">
        <v>1648</v>
      </c>
      <c r="C187" s="264" t="s">
        <v>1810</v>
      </c>
      <c r="D187" s="232">
        <v>320</v>
      </c>
      <c r="E187" s="232">
        <v>1168</v>
      </c>
    </row>
    <row r="188" spans="1:5" ht="15">
      <c r="A188" s="233">
        <v>186</v>
      </c>
      <c r="B188" s="240" t="s">
        <v>1647</v>
      </c>
      <c r="C188" s="264" t="s">
        <v>1810</v>
      </c>
      <c r="D188" s="232">
        <v>270</v>
      </c>
      <c r="E188" s="232">
        <v>1360</v>
      </c>
    </row>
    <row r="189" spans="1:5" ht="15">
      <c r="A189" s="231">
        <v>187</v>
      </c>
      <c r="B189" s="240" t="s">
        <v>1646</v>
      </c>
      <c r="C189" s="264" t="s">
        <v>1810</v>
      </c>
      <c r="D189" s="232">
        <v>175</v>
      </c>
      <c r="E189" s="232">
        <v>875</v>
      </c>
    </row>
    <row r="190" spans="1:5" ht="15">
      <c r="A190" s="233">
        <v>188</v>
      </c>
      <c r="B190" s="240" t="s">
        <v>1645</v>
      </c>
      <c r="C190" s="264" t="s">
        <v>1810</v>
      </c>
      <c r="D190" s="232">
        <v>1015</v>
      </c>
      <c r="E190" s="232">
        <v>3045</v>
      </c>
    </row>
    <row r="191" spans="1:5" ht="15">
      <c r="A191" s="231">
        <v>189</v>
      </c>
      <c r="B191" s="240" t="s">
        <v>1644</v>
      </c>
      <c r="C191" s="264" t="s">
        <v>1810</v>
      </c>
      <c r="D191" s="232">
        <v>780</v>
      </c>
      <c r="E191" s="232">
        <v>2574</v>
      </c>
    </row>
    <row r="192" spans="1:5" ht="15">
      <c r="A192" s="233">
        <v>190</v>
      </c>
      <c r="B192" s="240" t="s">
        <v>1643</v>
      </c>
      <c r="C192" s="264" t="s">
        <v>1810</v>
      </c>
      <c r="D192" s="232">
        <v>240</v>
      </c>
      <c r="E192" s="232">
        <v>1200</v>
      </c>
    </row>
    <row r="193" spans="1:5" ht="15">
      <c r="A193" s="231">
        <v>191</v>
      </c>
      <c r="B193" s="240" t="s">
        <v>1642</v>
      </c>
      <c r="C193" s="264" t="s">
        <v>1810</v>
      </c>
      <c r="D193" s="232">
        <v>630</v>
      </c>
      <c r="E193" s="232">
        <v>1890</v>
      </c>
    </row>
    <row r="194" spans="1:5" ht="15">
      <c r="A194" s="233">
        <v>192</v>
      </c>
      <c r="B194" s="240" t="s">
        <v>1641</v>
      </c>
      <c r="C194" s="264" t="s">
        <v>1810</v>
      </c>
      <c r="D194" s="232">
        <v>720</v>
      </c>
      <c r="E194" s="232">
        <v>3600</v>
      </c>
    </row>
    <row r="195" spans="1:5" ht="15">
      <c r="A195" s="231">
        <v>193</v>
      </c>
      <c r="B195" s="240" t="s">
        <v>1640</v>
      </c>
      <c r="C195" s="264" t="s">
        <v>1810</v>
      </c>
      <c r="D195" s="232">
        <v>210</v>
      </c>
      <c r="E195" s="232">
        <v>882</v>
      </c>
    </row>
    <row r="196" spans="1:5" ht="15">
      <c r="A196" s="233">
        <v>194</v>
      </c>
      <c r="B196" s="240" t="s">
        <v>1639</v>
      </c>
      <c r="C196" s="264" t="s">
        <v>1810</v>
      </c>
      <c r="D196" s="232">
        <v>200</v>
      </c>
      <c r="E196" s="232">
        <v>900</v>
      </c>
    </row>
    <row r="197" spans="1:5" ht="15">
      <c r="A197" s="231">
        <v>195</v>
      </c>
      <c r="B197" s="240" t="s">
        <v>1638</v>
      </c>
      <c r="C197" s="264" t="s">
        <v>1810</v>
      </c>
      <c r="D197" s="232">
        <v>255</v>
      </c>
      <c r="E197" s="232">
        <v>1530</v>
      </c>
    </row>
    <row r="198" spans="1:5" ht="15">
      <c r="A198" s="233">
        <v>196</v>
      </c>
      <c r="B198" s="240" t="s">
        <v>1637</v>
      </c>
      <c r="C198" s="264" t="s">
        <v>1810</v>
      </c>
      <c r="D198" s="232">
        <v>110</v>
      </c>
      <c r="E198" s="232">
        <v>550</v>
      </c>
    </row>
    <row r="199" spans="1:5" ht="15">
      <c r="A199" s="231">
        <v>197</v>
      </c>
      <c r="B199" s="240" t="s">
        <v>1636</v>
      </c>
      <c r="C199" s="264" t="s">
        <v>1810</v>
      </c>
      <c r="D199" s="232">
        <v>923.25</v>
      </c>
      <c r="E199" s="232">
        <v>7357.8375</v>
      </c>
    </row>
    <row r="200" spans="1:5" ht="15">
      <c r="A200" s="233">
        <v>198</v>
      </c>
      <c r="B200" s="240" t="s">
        <v>1635</v>
      </c>
      <c r="C200" s="264" t="s">
        <v>1810</v>
      </c>
      <c r="D200" s="232">
        <v>630</v>
      </c>
      <c r="E200" s="232">
        <v>1890</v>
      </c>
    </row>
    <row r="201" spans="1:5" ht="15">
      <c r="A201" s="231">
        <v>199</v>
      </c>
      <c r="B201" s="240" t="s">
        <v>1634</v>
      </c>
      <c r="C201" s="264" t="s">
        <v>1810</v>
      </c>
      <c r="D201" s="232">
        <v>120</v>
      </c>
      <c r="E201" s="232">
        <v>360</v>
      </c>
    </row>
    <row r="202" spans="1:5" ht="15">
      <c r="A202" s="233">
        <v>200</v>
      </c>
      <c r="B202" s="240" t="s">
        <v>1633</v>
      </c>
      <c r="C202" s="264" t="s">
        <v>1810</v>
      </c>
      <c r="D202" s="232">
        <v>700</v>
      </c>
      <c r="E202" s="232">
        <v>2100</v>
      </c>
    </row>
    <row r="203" spans="1:5" ht="15">
      <c r="A203" s="231">
        <v>201</v>
      </c>
      <c r="B203" s="240" t="s">
        <v>1632</v>
      </c>
      <c r="C203" s="264" t="s">
        <v>1810</v>
      </c>
      <c r="D203" s="232">
        <v>670.2</v>
      </c>
      <c r="E203" s="232">
        <v>5284.26</v>
      </c>
    </row>
    <row r="204" spans="1:5" ht="15">
      <c r="A204" s="233">
        <v>202</v>
      </c>
      <c r="B204" s="240" t="s">
        <v>1631</v>
      </c>
      <c r="C204" s="264" t="s">
        <v>1810</v>
      </c>
      <c r="D204" s="232">
        <v>300</v>
      </c>
      <c r="E204" s="232">
        <v>1200</v>
      </c>
    </row>
    <row r="205" spans="1:5" ht="15">
      <c r="A205" s="231">
        <v>203</v>
      </c>
      <c r="B205" s="240" t="s">
        <v>1630</v>
      </c>
      <c r="C205" s="264" t="s">
        <v>1810</v>
      </c>
      <c r="D205" s="232">
        <v>600</v>
      </c>
      <c r="E205" s="232">
        <v>1800</v>
      </c>
    </row>
    <row r="206" spans="1:5" ht="15">
      <c r="A206" s="233">
        <v>204</v>
      </c>
      <c r="B206" s="240" t="s">
        <v>1629</v>
      </c>
      <c r="C206" s="264" t="s">
        <v>1810</v>
      </c>
      <c r="D206" s="232">
        <v>110</v>
      </c>
      <c r="E206" s="232">
        <v>550</v>
      </c>
    </row>
    <row r="207" spans="1:5" ht="15">
      <c r="A207" s="231">
        <v>205</v>
      </c>
      <c r="B207" s="240" t="s">
        <v>1628</v>
      </c>
      <c r="C207" s="264" t="s">
        <v>1810</v>
      </c>
      <c r="D207" s="232">
        <v>328</v>
      </c>
      <c r="E207" s="232">
        <v>1372.8</v>
      </c>
    </row>
    <row r="208" spans="1:5" ht="15">
      <c r="A208" s="233">
        <v>206</v>
      </c>
      <c r="B208" s="240" t="s">
        <v>1627</v>
      </c>
      <c r="C208" s="264" t="s">
        <v>1810</v>
      </c>
      <c r="D208" s="232">
        <v>430</v>
      </c>
      <c r="E208" s="232">
        <v>1290</v>
      </c>
    </row>
    <row r="209" spans="1:5" ht="15">
      <c r="A209" s="231">
        <v>207</v>
      </c>
      <c r="B209" s="240" t="s">
        <v>1626</v>
      </c>
      <c r="C209" s="264" t="s">
        <v>1810</v>
      </c>
      <c r="D209" s="232">
        <v>316</v>
      </c>
      <c r="E209" s="232">
        <v>1580</v>
      </c>
    </row>
    <row r="210" spans="1:5" ht="15">
      <c r="A210" s="233">
        <v>208</v>
      </c>
      <c r="B210" s="240" t="s">
        <v>1625</v>
      </c>
      <c r="C210" s="264" t="s">
        <v>1810</v>
      </c>
      <c r="D210" s="232">
        <v>210</v>
      </c>
      <c r="E210" s="232">
        <v>1197</v>
      </c>
    </row>
    <row r="211" spans="1:5" ht="15">
      <c r="A211" s="231">
        <v>209</v>
      </c>
      <c r="B211" s="240" t="s">
        <v>1624</v>
      </c>
      <c r="C211" s="264" t="s">
        <v>1810</v>
      </c>
      <c r="D211" s="232">
        <v>110</v>
      </c>
      <c r="E211" s="232">
        <v>252.99999999999997</v>
      </c>
    </row>
    <row r="212" spans="1:5" ht="15">
      <c r="A212" s="233">
        <v>210</v>
      </c>
      <c r="B212" s="240" t="s">
        <v>1623</v>
      </c>
      <c r="C212" s="264" t="s">
        <v>1810</v>
      </c>
      <c r="D212" s="232">
        <v>460</v>
      </c>
      <c r="E212" s="232">
        <v>1610</v>
      </c>
    </row>
    <row r="213" spans="1:5" ht="15">
      <c r="A213" s="231">
        <v>211</v>
      </c>
      <c r="B213" s="240" t="s">
        <v>154</v>
      </c>
      <c r="C213" s="264" t="s">
        <v>1810</v>
      </c>
      <c r="D213" s="232">
        <v>100</v>
      </c>
      <c r="E213" s="232">
        <v>500</v>
      </c>
    </row>
    <row r="214" spans="1:5" ht="15">
      <c r="A214" s="233">
        <v>212</v>
      </c>
      <c r="B214" s="240" t="s">
        <v>1622</v>
      </c>
      <c r="C214" s="264" t="s">
        <v>1810</v>
      </c>
      <c r="D214" s="232">
        <v>120</v>
      </c>
      <c r="E214" s="232">
        <v>360</v>
      </c>
    </row>
    <row r="215" spans="1:5" ht="15">
      <c r="A215" s="231">
        <v>213</v>
      </c>
      <c r="B215" s="240" t="s">
        <v>1621</v>
      </c>
      <c r="C215" s="264" t="s">
        <v>1810</v>
      </c>
      <c r="D215" s="232">
        <v>520</v>
      </c>
      <c r="E215" s="232">
        <v>1456</v>
      </c>
    </row>
    <row r="216" spans="1:5" ht="15">
      <c r="A216" s="233">
        <v>214</v>
      </c>
      <c r="B216" s="240" t="s">
        <v>1620</v>
      </c>
      <c r="C216" s="264" t="s">
        <v>1810</v>
      </c>
      <c r="D216" s="232">
        <v>160.45</v>
      </c>
      <c r="E216" s="232">
        <v>802.25</v>
      </c>
    </row>
    <row r="217" spans="1:5" ht="15">
      <c r="A217" s="231">
        <v>215</v>
      </c>
      <c r="B217" s="240" t="s">
        <v>155</v>
      </c>
      <c r="C217" s="264" t="s">
        <v>1810</v>
      </c>
      <c r="D217" s="232">
        <v>648.5</v>
      </c>
      <c r="E217" s="232">
        <v>3047.9500000000003</v>
      </c>
    </row>
    <row r="218" spans="1:5" ht="15">
      <c r="A218" s="233">
        <v>216</v>
      </c>
      <c r="B218" s="240" t="s">
        <v>1619</v>
      </c>
      <c r="C218" s="264" t="s">
        <v>1810</v>
      </c>
      <c r="D218" s="232">
        <v>1920</v>
      </c>
      <c r="E218" s="232">
        <v>5760</v>
      </c>
    </row>
    <row r="219" spans="1:5" ht="15">
      <c r="A219" s="231">
        <v>217</v>
      </c>
      <c r="B219" s="240" t="s">
        <v>1618</v>
      </c>
      <c r="C219" s="264" t="s">
        <v>1810</v>
      </c>
      <c r="D219" s="232">
        <v>110</v>
      </c>
      <c r="E219" s="232">
        <v>330</v>
      </c>
    </row>
    <row r="220" spans="1:5" ht="15">
      <c r="A220" s="233">
        <v>218</v>
      </c>
      <c r="B220" s="240" t="s">
        <v>1617</v>
      </c>
      <c r="C220" s="264" t="s">
        <v>1810</v>
      </c>
      <c r="D220" s="232">
        <v>340</v>
      </c>
      <c r="E220" s="232">
        <v>986</v>
      </c>
    </row>
    <row r="221" spans="1:5" ht="15">
      <c r="A221" s="231">
        <v>219</v>
      </c>
      <c r="B221" s="240" t="s">
        <v>1616</v>
      </c>
      <c r="C221" s="264" t="s">
        <v>1810</v>
      </c>
      <c r="D221" s="232">
        <v>570</v>
      </c>
      <c r="E221" s="232">
        <v>3705</v>
      </c>
    </row>
    <row r="222" spans="1:5" ht="15">
      <c r="A222" s="233">
        <v>220</v>
      </c>
      <c r="B222" s="240" t="s">
        <v>1615</v>
      </c>
      <c r="C222" s="264" t="s">
        <v>1810</v>
      </c>
      <c r="D222" s="232">
        <v>110</v>
      </c>
      <c r="E222" s="232">
        <v>880</v>
      </c>
    </row>
    <row r="223" spans="1:5" ht="15">
      <c r="A223" s="231">
        <v>221</v>
      </c>
      <c r="B223" s="240" t="s">
        <v>1614</v>
      </c>
      <c r="C223" s="264" t="s">
        <v>1810</v>
      </c>
      <c r="D223" s="232">
        <v>290</v>
      </c>
      <c r="E223" s="232">
        <v>1305</v>
      </c>
    </row>
    <row r="224" spans="1:5" ht="15">
      <c r="A224" s="233">
        <v>222</v>
      </c>
      <c r="B224" s="240" t="s">
        <v>17</v>
      </c>
      <c r="C224" s="264" t="s">
        <v>1810</v>
      </c>
      <c r="D224" s="232">
        <v>152.9</v>
      </c>
      <c r="E224" s="232">
        <v>511.65</v>
      </c>
    </row>
    <row r="225" spans="1:5" ht="15">
      <c r="A225" s="231">
        <v>223</v>
      </c>
      <c r="B225" s="240" t="s">
        <v>1613</v>
      </c>
      <c r="C225" s="264" t="s">
        <v>1810</v>
      </c>
      <c r="D225" s="232">
        <v>1145</v>
      </c>
      <c r="E225" s="232">
        <v>5267</v>
      </c>
    </row>
    <row r="226" spans="1:5" ht="15">
      <c r="A226" s="233">
        <v>224</v>
      </c>
      <c r="B226" s="240" t="s">
        <v>1612</v>
      </c>
      <c r="C226" s="264" t="s">
        <v>1810</v>
      </c>
      <c r="D226" s="232">
        <v>293</v>
      </c>
      <c r="E226" s="232">
        <v>1406.3999999999999</v>
      </c>
    </row>
    <row r="227" spans="1:5" ht="15">
      <c r="A227" s="231">
        <v>225</v>
      </c>
      <c r="B227" s="240" t="s">
        <v>1611</v>
      </c>
      <c r="C227" s="264" t="s">
        <v>1810</v>
      </c>
      <c r="D227" s="232">
        <v>303</v>
      </c>
      <c r="E227" s="232">
        <v>1515</v>
      </c>
    </row>
    <row r="228" spans="1:5" ht="15">
      <c r="A228" s="233">
        <v>226</v>
      </c>
      <c r="B228" s="240" t="s">
        <v>1610</v>
      </c>
      <c r="C228" s="264" t="s">
        <v>1810</v>
      </c>
      <c r="D228" s="232">
        <v>260</v>
      </c>
      <c r="E228" s="232">
        <v>2080</v>
      </c>
    </row>
    <row r="229" spans="1:5" ht="15">
      <c r="A229" s="231">
        <v>227</v>
      </c>
      <c r="B229" s="240" t="s">
        <v>1609</v>
      </c>
      <c r="C229" s="264" t="s">
        <v>1810</v>
      </c>
      <c r="D229" s="232">
        <v>250</v>
      </c>
      <c r="E229" s="232">
        <v>800</v>
      </c>
    </row>
    <row r="230" spans="1:5" ht="15">
      <c r="A230" s="233">
        <v>228</v>
      </c>
      <c r="B230" s="240" t="s">
        <v>1608</v>
      </c>
      <c r="C230" s="264" t="s">
        <v>1810</v>
      </c>
      <c r="D230" s="232">
        <v>260</v>
      </c>
      <c r="E230" s="232">
        <v>1300</v>
      </c>
    </row>
    <row r="231" spans="1:5" ht="15">
      <c r="A231" s="231">
        <v>229</v>
      </c>
      <c r="B231" s="240" t="s">
        <v>1607</v>
      </c>
      <c r="C231" s="264" t="s">
        <v>1810</v>
      </c>
      <c r="D231" s="232">
        <v>305</v>
      </c>
      <c r="E231" s="232">
        <v>2535</v>
      </c>
    </row>
    <row r="232" spans="1:5" ht="15">
      <c r="A232" s="233">
        <v>230</v>
      </c>
      <c r="B232" s="240" t="s">
        <v>697</v>
      </c>
      <c r="C232" s="264" t="s">
        <v>1810</v>
      </c>
      <c r="D232" s="232">
        <v>390</v>
      </c>
      <c r="E232" s="232">
        <v>1170</v>
      </c>
    </row>
    <row r="233" spans="1:5" ht="15">
      <c r="A233" s="231">
        <v>231</v>
      </c>
      <c r="B233" s="242" t="s">
        <v>1606</v>
      </c>
      <c r="C233" s="264" t="s">
        <v>1810</v>
      </c>
      <c r="D233" s="232">
        <v>350</v>
      </c>
      <c r="E233" s="232">
        <v>1400</v>
      </c>
    </row>
    <row r="234" spans="1:5" ht="15">
      <c r="A234" s="233">
        <v>232</v>
      </c>
      <c r="B234" s="242" t="s">
        <v>153</v>
      </c>
      <c r="C234" s="264" t="s">
        <v>1810</v>
      </c>
      <c r="D234" s="234">
        <v>71.5</v>
      </c>
      <c r="E234" s="232">
        <v>630</v>
      </c>
    </row>
    <row r="235" spans="1:5" ht="15">
      <c r="A235" s="231">
        <v>233</v>
      </c>
      <c r="B235" s="243" t="s">
        <v>1605</v>
      </c>
      <c r="C235" s="264" t="s">
        <v>1810</v>
      </c>
      <c r="D235" s="234">
        <v>120</v>
      </c>
      <c r="E235" s="232">
        <v>480</v>
      </c>
    </row>
    <row r="236" spans="1:5" ht="15">
      <c r="A236" s="233">
        <v>234</v>
      </c>
      <c r="B236" s="240" t="s">
        <v>1604</v>
      </c>
      <c r="C236" s="264" t="s">
        <v>1810</v>
      </c>
      <c r="D236" s="232">
        <v>329</v>
      </c>
      <c r="E236" s="232">
        <v>885.8</v>
      </c>
    </row>
    <row r="237" spans="1:5" ht="15">
      <c r="A237" s="231">
        <v>235</v>
      </c>
      <c r="B237" s="240" t="s">
        <v>1603</v>
      </c>
      <c r="C237" s="264" t="s">
        <v>1810</v>
      </c>
      <c r="D237" s="232">
        <v>120</v>
      </c>
      <c r="E237" s="232">
        <v>324</v>
      </c>
    </row>
    <row r="238" spans="1:5" ht="15">
      <c r="A238" s="233">
        <v>236</v>
      </c>
      <c r="B238" s="240" t="s">
        <v>1602</v>
      </c>
      <c r="C238" s="264" t="s">
        <v>1810</v>
      </c>
      <c r="D238" s="232">
        <v>140</v>
      </c>
      <c r="E238" s="232">
        <v>630</v>
      </c>
    </row>
    <row r="239" spans="1:5" ht="15">
      <c r="A239" s="231">
        <v>237</v>
      </c>
      <c r="B239" s="240" t="s">
        <v>166</v>
      </c>
      <c r="C239" s="264" t="s">
        <v>1810</v>
      </c>
      <c r="D239" s="234">
        <v>320</v>
      </c>
      <c r="E239" s="232">
        <v>1856</v>
      </c>
    </row>
    <row r="240" spans="1:5" ht="15">
      <c r="A240" s="233">
        <v>238</v>
      </c>
      <c r="B240" s="240" t="s">
        <v>1601</v>
      </c>
      <c r="C240" s="264" t="s">
        <v>1810</v>
      </c>
      <c r="D240" s="232">
        <v>460</v>
      </c>
      <c r="E240" s="232">
        <v>2760</v>
      </c>
    </row>
    <row r="241" spans="1:5" ht="15">
      <c r="A241" s="231">
        <v>239</v>
      </c>
      <c r="B241" s="240" t="s">
        <v>1600</v>
      </c>
      <c r="C241" s="264" t="s">
        <v>1810</v>
      </c>
      <c r="D241" s="232">
        <v>190</v>
      </c>
      <c r="E241" s="232">
        <v>570</v>
      </c>
    </row>
    <row r="242" spans="1:5" ht="15">
      <c r="A242" s="233">
        <v>240</v>
      </c>
      <c r="B242" s="240" t="s">
        <v>1599</v>
      </c>
      <c r="C242" s="264" t="s">
        <v>1810</v>
      </c>
      <c r="D242" s="232">
        <v>200</v>
      </c>
      <c r="E242" s="232">
        <v>900</v>
      </c>
    </row>
    <row r="243" spans="1:5" ht="15">
      <c r="A243" s="231">
        <v>241</v>
      </c>
      <c r="B243" s="240" t="s">
        <v>1598</v>
      </c>
      <c r="C243" s="264" t="s">
        <v>1810</v>
      </c>
      <c r="D243" s="232">
        <v>530</v>
      </c>
      <c r="E243" s="232">
        <v>1961</v>
      </c>
    </row>
    <row r="244" spans="1:5" ht="15">
      <c r="A244" s="233">
        <v>242</v>
      </c>
      <c r="B244" s="240" t="s">
        <v>156</v>
      </c>
      <c r="C244" s="264" t="s">
        <v>1810</v>
      </c>
      <c r="D244" s="232">
        <v>184.2</v>
      </c>
      <c r="E244" s="232">
        <v>1436.76</v>
      </c>
    </row>
    <row r="245" spans="1:5" ht="15">
      <c r="A245" s="231">
        <v>243</v>
      </c>
      <c r="B245" s="240" t="s">
        <v>1597</v>
      </c>
      <c r="C245" s="264" t="s">
        <v>1810</v>
      </c>
      <c r="D245" s="232">
        <v>170.7</v>
      </c>
      <c r="E245" s="232">
        <v>819.3599999999999</v>
      </c>
    </row>
    <row r="246" spans="1:5" ht="15">
      <c r="A246" s="233">
        <v>244</v>
      </c>
      <c r="B246" s="240" t="s">
        <v>110</v>
      </c>
      <c r="C246" s="264" t="s">
        <v>1810</v>
      </c>
      <c r="D246" s="232">
        <v>230</v>
      </c>
      <c r="E246" s="232">
        <v>1495</v>
      </c>
    </row>
    <row r="247" spans="1:5" ht="15">
      <c r="A247" s="231">
        <v>245</v>
      </c>
      <c r="B247" s="240" t="s">
        <v>129</v>
      </c>
      <c r="C247" s="264" t="s">
        <v>1810</v>
      </c>
      <c r="D247" s="232">
        <v>90</v>
      </c>
      <c r="E247" s="232">
        <v>630</v>
      </c>
    </row>
    <row r="248" spans="1:5" ht="15">
      <c r="A248" s="233">
        <v>246</v>
      </c>
      <c r="B248" s="240" t="s">
        <v>1596</v>
      </c>
      <c r="C248" s="264" t="s">
        <v>1810</v>
      </c>
      <c r="D248" s="232">
        <v>312</v>
      </c>
      <c r="E248" s="232">
        <v>1716</v>
      </c>
    </row>
    <row r="249" spans="1:5" ht="15">
      <c r="A249" s="231">
        <v>247</v>
      </c>
      <c r="B249" s="240" t="s">
        <v>1595</v>
      </c>
      <c r="C249" s="264" t="s">
        <v>1810</v>
      </c>
      <c r="D249" s="232">
        <v>120</v>
      </c>
      <c r="E249" s="232">
        <v>324</v>
      </c>
    </row>
    <row r="250" spans="1:5" ht="15">
      <c r="A250" s="233">
        <v>248</v>
      </c>
      <c r="B250" s="240" t="s">
        <v>1594</v>
      </c>
      <c r="C250" s="264" t="s">
        <v>1810</v>
      </c>
      <c r="D250" s="232">
        <v>1143</v>
      </c>
      <c r="E250" s="232">
        <v>5600.700000000001</v>
      </c>
    </row>
    <row r="251" spans="1:5" ht="15">
      <c r="A251" s="231">
        <v>249</v>
      </c>
      <c r="B251" s="240" t="s">
        <v>717</v>
      </c>
      <c r="C251" s="264" t="s">
        <v>1810</v>
      </c>
      <c r="D251" s="232">
        <v>1049.85</v>
      </c>
      <c r="E251" s="232">
        <v>8413.19</v>
      </c>
    </row>
    <row r="252" spans="1:5" ht="15">
      <c r="A252" s="233">
        <v>250</v>
      </c>
      <c r="B252" s="240" t="s">
        <v>1593</v>
      </c>
      <c r="C252" s="264" t="s">
        <v>1810</v>
      </c>
      <c r="D252" s="232">
        <v>1690.4</v>
      </c>
      <c r="E252" s="232">
        <v>6718.5</v>
      </c>
    </row>
    <row r="253" spans="1:5" ht="15">
      <c r="A253" s="231">
        <v>251</v>
      </c>
      <c r="B253" s="240" t="s">
        <v>1592</v>
      </c>
      <c r="C253" s="264" t="s">
        <v>1810</v>
      </c>
      <c r="D253" s="232">
        <v>195</v>
      </c>
      <c r="E253" s="232">
        <v>585</v>
      </c>
    </row>
    <row r="254" spans="1:5" ht="15">
      <c r="A254" s="233">
        <v>252</v>
      </c>
      <c r="B254" s="240" t="s">
        <v>1591</v>
      </c>
      <c r="C254" s="264" t="s">
        <v>1810</v>
      </c>
      <c r="D254" s="232">
        <v>120</v>
      </c>
      <c r="E254" s="232">
        <v>240</v>
      </c>
    </row>
    <row r="255" spans="1:5" ht="15">
      <c r="A255" s="231">
        <v>253</v>
      </c>
      <c r="B255" s="240" t="s">
        <v>1590</v>
      </c>
      <c r="C255" s="264" t="s">
        <v>1810</v>
      </c>
      <c r="D255" s="232">
        <v>1060</v>
      </c>
      <c r="E255" s="232">
        <v>6360</v>
      </c>
    </row>
    <row r="256" spans="1:5" ht="15">
      <c r="A256" s="233">
        <v>254</v>
      </c>
      <c r="B256" s="240" t="s">
        <v>130</v>
      </c>
      <c r="C256" s="264" t="s">
        <v>1810</v>
      </c>
      <c r="D256" s="232">
        <v>50</v>
      </c>
      <c r="E256" s="232">
        <v>150</v>
      </c>
    </row>
    <row r="257" spans="1:5" ht="15">
      <c r="A257" s="231">
        <v>255</v>
      </c>
      <c r="B257" s="240" t="s">
        <v>1589</v>
      </c>
      <c r="C257" s="264" t="s">
        <v>1810</v>
      </c>
      <c r="D257" s="232">
        <v>500</v>
      </c>
      <c r="E257" s="232">
        <v>1750</v>
      </c>
    </row>
    <row r="258" spans="1:5" ht="15">
      <c r="A258" s="233">
        <v>256</v>
      </c>
      <c r="B258" s="240" t="s">
        <v>115</v>
      </c>
      <c r="C258" s="264" t="s">
        <v>1810</v>
      </c>
      <c r="D258" s="232">
        <v>475</v>
      </c>
      <c r="E258" s="232">
        <v>2850</v>
      </c>
    </row>
    <row r="259" spans="1:5" ht="15">
      <c r="A259" s="231">
        <v>257</v>
      </c>
      <c r="B259" s="240" t="s">
        <v>1588</v>
      </c>
      <c r="C259" s="264" t="s">
        <v>1810</v>
      </c>
      <c r="D259" s="232">
        <v>600</v>
      </c>
      <c r="E259" s="232">
        <v>1560</v>
      </c>
    </row>
    <row r="260" spans="1:5" ht="15">
      <c r="A260" s="233">
        <v>258</v>
      </c>
      <c r="B260" s="240" t="s">
        <v>1587</v>
      </c>
      <c r="C260" s="264" t="s">
        <v>1810</v>
      </c>
      <c r="D260" s="232">
        <v>377.95000000000005</v>
      </c>
      <c r="E260" s="232">
        <v>1769.723</v>
      </c>
    </row>
    <row r="261" spans="1:5" ht="15">
      <c r="A261" s="231">
        <v>259</v>
      </c>
      <c r="B261" s="240" t="s">
        <v>1586</v>
      </c>
      <c r="C261" s="264" t="s">
        <v>1810</v>
      </c>
      <c r="D261" s="232">
        <v>390</v>
      </c>
      <c r="E261" s="232">
        <v>1404</v>
      </c>
    </row>
    <row r="262" spans="1:5" ht="15">
      <c r="A262" s="233">
        <v>260</v>
      </c>
      <c r="B262" s="240" t="s">
        <v>1585</v>
      </c>
      <c r="C262" s="264" t="s">
        <v>1810</v>
      </c>
      <c r="D262" s="232">
        <v>318</v>
      </c>
      <c r="E262" s="232">
        <v>1590</v>
      </c>
    </row>
    <row r="263" spans="1:5" ht="15">
      <c r="A263" s="231">
        <v>261</v>
      </c>
      <c r="B263" s="240" t="s">
        <v>716</v>
      </c>
      <c r="C263" s="264" t="s">
        <v>1810</v>
      </c>
      <c r="D263" s="232">
        <v>507.05</v>
      </c>
      <c r="E263" s="232">
        <v>3653.12</v>
      </c>
    </row>
    <row r="264" spans="1:5" ht="15">
      <c r="A264" s="233">
        <v>262</v>
      </c>
      <c r="B264" s="240" t="s">
        <v>246</v>
      </c>
      <c r="C264" s="264" t="s">
        <v>1810</v>
      </c>
      <c r="D264" s="232">
        <v>1092.6999999999998</v>
      </c>
      <c r="E264" s="232">
        <v>8749.914999999999</v>
      </c>
    </row>
    <row r="265" spans="1:5" ht="15">
      <c r="A265" s="231">
        <v>263</v>
      </c>
      <c r="B265" s="240" t="s">
        <v>1584</v>
      </c>
      <c r="C265" s="264" t="s">
        <v>1810</v>
      </c>
      <c r="D265" s="232">
        <v>400</v>
      </c>
      <c r="E265" s="232">
        <v>1680</v>
      </c>
    </row>
    <row r="266" spans="1:5" ht="15">
      <c r="A266" s="233">
        <v>264</v>
      </c>
      <c r="B266" s="240" t="s">
        <v>1583</v>
      </c>
      <c r="C266" s="264" t="s">
        <v>1810</v>
      </c>
      <c r="D266" s="232">
        <v>230</v>
      </c>
      <c r="E266" s="232">
        <v>1150</v>
      </c>
    </row>
    <row r="267" spans="1:5" ht="15">
      <c r="A267" s="231">
        <v>265</v>
      </c>
      <c r="B267" s="240" t="s">
        <v>1582</v>
      </c>
      <c r="C267" s="264" t="s">
        <v>1810</v>
      </c>
      <c r="D267" s="232">
        <v>200</v>
      </c>
      <c r="E267" s="232">
        <v>1140</v>
      </c>
    </row>
    <row r="268" spans="1:5" ht="15">
      <c r="A268" s="233">
        <v>266</v>
      </c>
      <c r="B268" s="240" t="s">
        <v>1581</v>
      </c>
      <c r="C268" s="264" t="s">
        <v>1810</v>
      </c>
      <c r="D268" s="232">
        <v>1300</v>
      </c>
      <c r="E268" s="232">
        <v>3900</v>
      </c>
    </row>
    <row r="269" spans="1:5" ht="15">
      <c r="A269" s="231">
        <v>267</v>
      </c>
      <c r="B269" s="240" t="s">
        <v>1580</v>
      </c>
      <c r="C269" s="264" t="s">
        <v>1810</v>
      </c>
      <c r="D269" s="232">
        <v>410</v>
      </c>
      <c r="E269" s="232">
        <v>2460</v>
      </c>
    </row>
    <row r="270" spans="1:5" ht="15">
      <c r="A270" s="233">
        <v>268</v>
      </c>
      <c r="B270" s="240" t="s">
        <v>1579</v>
      </c>
      <c r="C270" s="264" t="s">
        <v>1810</v>
      </c>
      <c r="D270" s="232">
        <v>285</v>
      </c>
      <c r="E270" s="232">
        <v>1368</v>
      </c>
    </row>
    <row r="271" spans="1:5" ht="15">
      <c r="A271" s="231">
        <v>269</v>
      </c>
      <c r="B271" s="240" t="s">
        <v>157</v>
      </c>
      <c r="C271" s="264" t="s">
        <v>1810</v>
      </c>
      <c r="D271" s="232">
        <v>800</v>
      </c>
      <c r="E271" s="232">
        <v>4160</v>
      </c>
    </row>
    <row r="272" spans="1:5" ht="15">
      <c r="A272" s="233">
        <v>270</v>
      </c>
      <c r="B272" s="240" t="s">
        <v>79</v>
      </c>
      <c r="C272" s="264" t="s">
        <v>1810</v>
      </c>
      <c r="D272" s="232">
        <v>130</v>
      </c>
      <c r="E272" s="232">
        <v>585</v>
      </c>
    </row>
    <row r="273" spans="1:5" ht="15">
      <c r="A273" s="231">
        <v>271</v>
      </c>
      <c r="B273" s="240" t="s">
        <v>1578</v>
      </c>
      <c r="C273" s="264" t="s">
        <v>1810</v>
      </c>
      <c r="D273" s="232">
        <v>760</v>
      </c>
      <c r="E273" s="232">
        <v>2368</v>
      </c>
    </row>
    <row r="274" spans="1:5" ht="15">
      <c r="A274" s="233">
        <v>272</v>
      </c>
      <c r="B274" s="240" t="s">
        <v>19</v>
      </c>
      <c r="C274" s="264" t="s">
        <v>1810</v>
      </c>
      <c r="D274" s="232">
        <v>410</v>
      </c>
      <c r="E274" s="232">
        <v>2255</v>
      </c>
    </row>
    <row r="275" spans="1:5" ht="15">
      <c r="A275" s="231">
        <v>273</v>
      </c>
      <c r="B275" s="240" t="s">
        <v>1577</v>
      </c>
      <c r="C275" s="264" t="s">
        <v>1810</v>
      </c>
      <c r="D275" s="232">
        <v>225</v>
      </c>
      <c r="E275" s="232">
        <v>810</v>
      </c>
    </row>
    <row r="276" spans="1:5" ht="15">
      <c r="A276" s="233">
        <v>274</v>
      </c>
      <c r="B276" s="240" t="s">
        <v>1576</v>
      </c>
      <c r="C276" s="264" t="s">
        <v>1810</v>
      </c>
      <c r="D276" s="232">
        <v>680</v>
      </c>
      <c r="E276" s="232">
        <v>2720</v>
      </c>
    </row>
    <row r="277" spans="1:5" ht="15">
      <c r="A277" s="231">
        <v>275</v>
      </c>
      <c r="B277" s="240" t="s">
        <v>1575</v>
      </c>
      <c r="C277" s="264" t="s">
        <v>1810</v>
      </c>
      <c r="D277" s="232">
        <v>590</v>
      </c>
      <c r="E277" s="232">
        <v>3245</v>
      </c>
    </row>
    <row r="278" spans="1:5" ht="15">
      <c r="A278" s="233">
        <v>276</v>
      </c>
      <c r="B278" s="240" t="s">
        <v>1574</v>
      </c>
      <c r="C278" s="264" t="s">
        <v>1810</v>
      </c>
      <c r="D278" s="232">
        <v>110</v>
      </c>
      <c r="E278" s="232">
        <v>495</v>
      </c>
    </row>
    <row r="279" spans="1:5" ht="15">
      <c r="A279" s="231">
        <v>277</v>
      </c>
      <c r="B279" s="240" t="s">
        <v>1573</v>
      </c>
      <c r="C279" s="264" t="s">
        <v>1810</v>
      </c>
      <c r="D279" s="232">
        <v>410</v>
      </c>
      <c r="E279" s="232">
        <v>1640</v>
      </c>
    </row>
    <row r="280" spans="1:5" ht="15">
      <c r="A280" s="233">
        <v>278</v>
      </c>
      <c r="B280" s="240" t="s">
        <v>1572</v>
      </c>
      <c r="C280" s="264" t="s">
        <v>1810</v>
      </c>
      <c r="D280" s="232">
        <v>105</v>
      </c>
      <c r="E280" s="232">
        <v>493.5</v>
      </c>
    </row>
    <row r="281" spans="1:5" ht="15">
      <c r="A281" s="231">
        <v>279</v>
      </c>
      <c r="B281" s="240" t="s">
        <v>1571</v>
      </c>
      <c r="C281" s="264" t="s">
        <v>1810</v>
      </c>
      <c r="D281" s="232">
        <v>780</v>
      </c>
      <c r="E281" s="232">
        <v>2730</v>
      </c>
    </row>
    <row r="282" spans="1:5" ht="15">
      <c r="A282" s="233">
        <v>280</v>
      </c>
      <c r="B282" s="240" t="s">
        <v>78</v>
      </c>
      <c r="C282" s="264" t="s">
        <v>1810</v>
      </c>
      <c r="D282" s="232">
        <v>410</v>
      </c>
      <c r="E282" s="232">
        <v>2460</v>
      </c>
    </row>
    <row r="283" spans="1:5" ht="15">
      <c r="A283" s="231">
        <v>281</v>
      </c>
      <c r="B283" s="240" t="s">
        <v>1570</v>
      </c>
      <c r="C283" s="264" t="s">
        <v>1810</v>
      </c>
      <c r="D283" s="232">
        <v>285</v>
      </c>
      <c r="E283" s="232">
        <v>1567.5</v>
      </c>
    </row>
    <row r="284" spans="1:5" ht="15">
      <c r="A284" s="233">
        <v>282</v>
      </c>
      <c r="B284" s="240" t="s">
        <v>1569</v>
      </c>
      <c r="C284" s="264" t="s">
        <v>1810</v>
      </c>
      <c r="D284" s="232">
        <v>350</v>
      </c>
      <c r="E284" s="232">
        <v>3500</v>
      </c>
    </row>
    <row r="285" spans="1:5" ht="15">
      <c r="A285" s="231">
        <v>283</v>
      </c>
      <c r="B285" s="240" t="s">
        <v>1568</v>
      </c>
      <c r="C285" s="264" t="s">
        <v>1810</v>
      </c>
      <c r="D285" s="232">
        <v>860</v>
      </c>
      <c r="E285" s="232">
        <v>4300</v>
      </c>
    </row>
    <row r="286" spans="1:5" ht="15">
      <c r="A286" s="233">
        <v>284</v>
      </c>
      <c r="B286" s="240" t="s">
        <v>1567</v>
      </c>
      <c r="C286" s="264" t="s">
        <v>1810</v>
      </c>
      <c r="D286" s="232">
        <v>120</v>
      </c>
      <c r="E286" s="232">
        <v>396</v>
      </c>
    </row>
    <row r="287" spans="1:5" ht="15">
      <c r="A287" s="231">
        <v>285</v>
      </c>
      <c r="B287" s="240" t="s">
        <v>1566</v>
      </c>
      <c r="C287" s="264" t="s">
        <v>1810</v>
      </c>
      <c r="D287" s="232">
        <v>120</v>
      </c>
      <c r="E287" s="232">
        <v>540</v>
      </c>
    </row>
    <row r="288" spans="1:5" ht="15">
      <c r="A288" s="233">
        <v>286</v>
      </c>
      <c r="B288" s="240" t="s">
        <v>1565</v>
      </c>
      <c r="C288" s="264" t="s">
        <v>1810</v>
      </c>
      <c r="D288" s="232">
        <v>610</v>
      </c>
      <c r="E288" s="232">
        <v>1662</v>
      </c>
    </row>
    <row r="289" spans="1:5" ht="15">
      <c r="A289" s="231">
        <v>287</v>
      </c>
      <c r="B289" s="240" t="s">
        <v>1564</v>
      </c>
      <c r="C289" s="264" t="s">
        <v>1810</v>
      </c>
      <c r="D289" s="232">
        <v>90</v>
      </c>
      <c r="E289" s="232">
        <v>360</v>
      </c>
    </row>
    <row r="290" spans="1:5" ht="15">
      <c r="A290" s="233">
        <v>288</v>
      </c>
      <c r="B290" s="240" t="s">
        <v>1563</v>
      </c>
      <c r="C290" s="264" t="s">
        <v>1810</v>
      </c>
      <c r="D290" s="232">
        <v>110</v>
      </c>
      <c r="E290" s="232">
        <v>330</v>
      </c>
    </row>
    <row r="291" spans="1:5" ht="15">
      <c r="A291" s="236"/>
      <c r="B291" s="236"/>
      <c r="C291" s="236"/>
      <c r="D291" s="237">
        <f>SUM(D3:D290)</f>
        <v>132505.55</v>
      </c>
      <c r="E291" s="237">
        <f>SUM(E3:E290)</f>
        <v>632215.486</v>
      </c>
    </row>
    <row r="292" spans="1:5" ht="15.75">
      <c r="A292" s="401" t="s">
        <v>1803</v>
      </c>
      <c r="B292" s="402"/>
      <c r="C292" s="402"/>
      <c r="D292" s="403"/>
      <c r="E292" s="247">
        <f>E291*0.8</f>
        <v>505772.3888000001</v>
      </c>
    </row>
  </sheetData>
  <sheetProtection/>
  <mergeCells count="2">
    <mergeCell ref="A1:E1"/>
    <mergeCell ref="A292:D292"/>
  </mergeCells>
  <printOptions/>
  <pageMargins left="0.7" right="0.7" top="0.75" bottom="0.75" header="0.3" footer="0.3"/>
  <pageSetup fitToHeight="0" fitToWidth="1"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M59"/>
  <sheetViews>
    <sheetView zoomScale="80" zoomScaleNormal="80" zoomScalePageLayoutView="0" workbookViewId="0" topLeftCell="A1">
      <selection activeCell="B3" sqref="B3:B4"/>
    </sheetView>
  </sheetViews>
  <sheetFormatPr defaultColWidth="9.140625" defaultRowHeight="12.75"/>
  <cols>
    <col min="1" max="1" width="6.28125" style="191" customWidth="1"/>
    <col min="2" max="2" width="38.7109375" style="192" customWidth="1"/>
    <col min="3" max="3" width="6.57421875" style="193" bestFit="1" customWidth="1"/>
    <col min="4" max="4" width="7.8515625" style="193" bestFit="1" customWidth="1"/>
    <col min="5" max="5" width="3.140625" style="194" bestFit="1" customWidth="1"/>
    <col min="6" max="6" width="7.57421875" style="191" customWidth="1"/>
    <col min="7" max="7" width="5.8515625" style="191" bestFit="1" customWidth="1"/>
    <col min="8" max="8" width="6.421875" style="191" bestFit="1" customWidth="1"/>
    <col min="9" max="10" width="5.00390625" style="191" customWidth="1"/>
    <col min="11" max="11" width="7.00390625" style="191" bestFit="1" customWidth="1"/>
    <col min="12" max="12" width="7.7109375" style="191" customWidth="1"/>
    <col min="13" max="13" width="10.57421875" style="191" customWidth="1"/>
    <col min="14" max="14" width="10.00390625" style="191" bestFit="1" customWidth="1"/>
    <col min="15" max="15" width="12.421875" style="191" customWidth="1"/>
    <col min="16" max="16" width="16.28125" style="167" customWidth="1"/>
    <col min="17" max="17" width="14.421875" style="167" bestFit="1" customWidth="1"/>
    <col min="18" max="16384" width="9.140625" style="167" customWidth="1"/>
  </cols>
  <sheetData>
    <row r="1" spans="1:15" ht="15" customHeight="1">
      <c r="A1" s="300" t="s">
        <v>265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8.75">
      <c r="A2" s="302" t="s">
        <v>1492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1:143" s="169" customFormat="1" ht="16.5" customHeight="1">
      <c r="A3" s="304" t="s">
        <v>4</v>
      </c>
      <c r="B3" s="304" t="s">
        <v>1428</v>
      </c>
      <c r="C3" s="306" t="s">
        <v>1490</v>
      </c>
      <c r="D3" s="307"/>
      <c r="E3" s="308" t="s">
        <v>1429</v>
      </c>
      <c r="F3" s="309"/>
      <c r="G3" s="312" t="s">
        <v>1430</v>
      </c>
      <c r="H3" s="313"/>
      <c r="I3" s="314" t="s">
        <v>1431</v>
      </c>
      <c r="J3" s="315"/>
      <c r="K3" s="312" t="s">
        <v>1432</v>
      </c>
      <c r="L3" s="318"/>
      <c r="M3" s="319" t="s">
        <v>1433</v>
      </c>
      <c r="N3" s="320"/>
      <c r="O3" s="321"/>
      <c r="P3" s="168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</row>
    <row r="4" spans="1:143" s="169" customFormat="1" ht="12.75">
      <c r="A4" s="305"/>
      <c r="B4" s="305"/>
      <c r="C4" s="170" t="s">
        <v>1434</v>
      </c>
      <c r="D4" s="170" t="s">
        <v>1435</v>
      </c>
      <c r="E4" s="310"/>
      <c r="F4" s="311"/>
      <c r="G4" s="171" t="s">
        <v>1434</v>
      </c>
      <c r="H4" s="171" t="s">
        <v>1435</v>
      </c>
      <c r="I4" s="316"/>
      <c r="J4" s="317"/>
      <c r="K4" s="172" t="s">
        <v>1434</v>
      </c>
      <c r="L4" s="172" t="s">
        <v>1435</v>
      </c>
      <c r="M4" s="171" t="s">
        <v>1434</v>
      </c>
      <c r="N4" s="171" t="s">
        <v>1435</v>
      </c>
      <c r="O4" s="171" t="s">
        <v>13</v>
      </c>
      <c r="P4" s="168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</row>
    <row r="5" spans="1:143" ht="12.75">
      <c r="A5" s="173">
        <v>1</v>
      </c>
      <c r="B5" s="174" t="s">
        <v>1443</v>
      </c>
      <c r="C5" s="175">
        <v>20035</v>
      </c>
      <c r="D5" s="175">
        <v>20035</v>
      </c>
      <c r="E5" s="176" t="s">
        <v>1442</v>
      </c>
      <c r="F5" s="177" t="s">
        <v>1436</v>
      </c>
      <c r="G5" s="420">
        <v>86</v>
      </c>
      <c r="H5" s="424">
        <v>91</v>
      </c>
      <c r="I5" s="178">
        <v>100</v>
      </c>
      <c r="J5" s="179" t="s">
        <v>1437</v>
      </c>
      <c r="K5" s="180"/>
      <c r="L5" s="181"/>
      <c r="M5" s="181"/>
      <c r="N5" s="181"/>
      <c r="O5" s="181"/>
      <c r="P5" s="182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</row>
    <row r="6" spans="1:143" ht="15" customHeight="1">
      <c r="A6" s="173">
        <v>2</v>
      </c>
      <c r="B6" s="288" t="s">
        <v>1945</v>
      </c>
      <c r="C6" s="289">
        <v>20035</v>
      </c>
      <c r="D6" s="289">
        <v>20035</v>
      </c>
      <c r="E6" s="290" t="s">
        <v>1947</v>
      </c>
      <c r="F6" s="291" t="s">
        <v>1436</v>
      </c>
      <c r="G6" s="422">
        <v>65</v>
      </c>
      <c r="H6" s="425">
        <v>123</v>
      </c>
      <c r="I6" s="294">
        <v>1000</v>
      </c>
      <c r="J6" s="295" t="s">
        <v>1948</v>
      </c>
      <c r="K6" s="180"/>
      <c r="L6" s="181"/>
      <c r="M6" s="181"/>
      <c r="N6" s="181"/>
      <c r="O6" s="181"/>
      <c r="P6" s="182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</row>
    <row r="7" spans="1:143" ht="12.75">
      <c r="A7" s="173">
        <v>3</v>
      </c>
      <c r="B7" s="174" t="s">
        <v>1444</v>
      </c>
      <c r="C7" s="175">
        <v>7420</v>
      </c>
      <c r="D7" s="175">
        <v>7420</v>
      </c>
      <c r="E7" s="176" t="s">
        <v>1442</v>
      </c>
      <c r="F7" s="177" t="s">
        <v>1436</v>
      </c>
      <c r="G7" s="420">
        <v>86</v>
      </c>
      <c r="H7" s="424">
        <v>91</v>
      </c>
      <c r="I7" s="178">
        <v>100</v>
      </c>
      <c r="J7" s="179" t="s">
        <v>1437</v>
      </c>
      <c r="K7" s="180"/>
      <c r="L7" s="181"/>
      <c r="M7" s="181"/>
      <c r="N7" s="181"/>
      <c r="O7" s="181"/>
      <c r="P7" s="182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</row>
    <row r="8" spans="1:143" ht="15.75" customHeight="1">
      <c r="A8" s="173">
        <v>4</v>
      </c>
      <c r="B8" s="288" t="s">
        <v>1946</v>
      </c>
      <c r="C8" s="289">
        <v>7420</v>
      </c>
      <c r="D8" s="289">
        <v>7420</v>
      </c>
      <c r="E8" s="290" t="s">
        <v>1947</v>
      </c>
      <c r="F8" s="291" t="s">
        <v>1436</v>
      </c>
      <c r="G8" s="422">
        <v>65</v>
      </c>
      <c r="H8" s="422">
        <v>123</v>
      </c>
      <c r="I8" s="294">
        <v>1000</v>
      </c>
      <c r="J8" s="295" t="s">
        <v>1948</v>
      </c>
      <c r="K8" s="181"/>
      <c r="L8" s="181"/>
      <c r="M8" s="181"/>
      <c r="N8" s="181"/>
      <c r="O8" s="181"/>
      <c r="P8" s="182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</row>
    <row r="9" spans="1:143" s="184" customFormat="1" ht="12.75">
      <c r="A9" s="173">
        <v>5</v>
      </c>
      <c r="B9" s="183" t="s">
        <v>1445</v>
      </c>
      <c r="C9" s="175">
        <v>482422</v>
      </c>
      <c r="D9" s="175">
        <v>482422</v>
      </c>
      <c r="E9" s="176" t="s">
        <v>1442</v>
      </c>
      <c r="F9" s="177" t="s">
        <v>1436</v>
      </c>
      <c r="G9" s="199">
        <v>86</v>
      </c>
      <c r="H9" s="424">
        <v>91</v>
      </c>
      <c r="I9" s="178">
        <v>100</v>
      </c>
      <c r="J9" s="179" t="s">
        <v>1437</v>
      </c>
      <c r="K9" s="181"/>
      <c r="L9" s="181"/>
      <c r="M9" s="181"/>
      <c r="N9" s="181"/>
      <c r="O9" s="181"/>
      <c r="P9" s="182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</row>
    <row r="10" spans="1:143" s="184" customFormat="1" ht="12.75">
      <c r="A10" s="173">
        <v>6</v>
      </c>
      <c r="B10" s="198" t="s">
        <v>1446</v>
      </c>
      <c r="C10" s="175">
        <v>5589</v>
      </c>
      <c r="D10" s="175">
        <v>5589</v>
      </c>
      <c r="E10" s="176" t="s">
        <v>1442</v>
      </c>
      <c r="F10" s="177" t="s">
        <v>1436</v>
      </c>
      <c r="G10" s="199">
        <v>86</v>
      </c>
      <c r="H10" s="424">
        <v>91</v>
      </c>
      <c r="I10" s="178">
        <v>100</v>
      </c>
      <c r="J10" s="179" t="s">
        <v>1437</v>
      </c>
      <c r="K10" s="181"/>
      <c r="L10" s="181"/>
      <c r="M10" s="181"/>
      <c r="N10" s="181"/>
      <c r="O10" s="181"/>
      <c r="P10" s="182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</row>
    <row r="11" spans="1:143" s="184" customFormat="1" ht="12.75">
      <c r="A11" s="173">
        <v>7</v>
      </c>
      <c r="B11" s="198" t="s">
        <v>1447</v>
      </c>
      <c r="C11" s="175">
        <v>33962</v>
      </c>
      <c r="D11" s="175">
        <v>33962</v>
      </c>
      <c r="E11" s="176" t="s">
        <v>1448</v>
      </c>
      <c r="F11" s="177" t="s">
        <v>1436</v>
      </c>
      <c r="G11" s="423">
        <v>43</v>
      </c>
      <c r="H11" s="178">
        <v>31</v>
      </c>
      <c r="I11" s="178">
        <v>100</v>
      </c>
      <c r="J11" s="179" t="s">
        <v>1437</v>
      </c>
      <c r="K11" s="181"/>
      <c r="L11" s="181"/>
      <c r="M11" s="181"/>
      <c r="N11" s="181"/>
      <c r="O11" s="181"/>
      <c r="P11" s="182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</row>
    <row r="12" spans="1:143" s="184" customFormat="1" ht="12.75">
      <c r="A12" s="173">
        <v>8</v>
      </c>
      <c r="B12" s="183" t="s">
        <v>1449</v>
      </c>
      <c r="C12" s="175">
        <v>18690</v>
      </c>
      <c r="D12" s="175">
        <v>18690</v>
      </c>
      <c r="E12" s="176" t="s">
        <v>1450</v>
      </c>
      <c r="F12" s="177" t="s">
        <v>1436</v>
      </c>
      <c r="G12" s="178">
        <v>21</v>
      </c>
      <c r="H12" s="424">
        <v>91</v>
      </c>
      <c r="I12" s="178">
        <v>1000</v>
      </c>
      <c r="J12" s="179" t="s">
        <v>1437</v>
      </c>
      <c r="K12" s="181"/>
      <c r="L12" s="181"/>
      <c r="M12" s="181"/>
      <c r="N12" s="181"/>
      <c r="O12" s="181"/>
      <c r="P12" s="182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</row>
    <row r="13" spans="1:143" s="184" customFormat="1" ht="12.75">
      <c r="A13" s="173">
        <v>9</v>
      </c>
      <c r="B13" s="183" t="s">
        <v>1451</v>
      </c>
      <c r="C13" s="175">
        <v>801567</v>
      </c>
      <c r="D13" s="175"/>
      <c r="E13" s="176" t="s">
        <v>1460</v>
      </c>
      <c r="F13" s="177" t="s">
        <v>1438</v>
      </c>
      <c r="G13" s="178">
        <v>130</v>
      </c>
      <c r="H13" s="178"/>
      <c r="I13" s="178">
        <v>1000</v>
      </c>
      <c r="J13" s="179" t="s">
        <v>1437</v>
      </c>
      <c r="K13" s="181"/>
      <c r="L13" s="181"/>
      <c r="M13" s="181"/>
      <c r="N13" s="181"/>
      <c r="O13" s="181"/>
      <c r="P13" s="182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</row>
    <row r="14" spans="1:143" s="184" customFormat="1" ht="14.25" customHeight="1">
      <c r="A14" s="173">
        <v>10</v>
      </c>
      <c r="B14" s="183" t="s">
        <v>1452</v>
      </c>
      <c r="C14" s="289">
        <v>296949</v>
      </c>
      <c r="D14" s="175"/>
      <c r="E14" s="176" t="s">
        <v>1461</v>
      </c>
      <c r="F14" s="177" t="s">
        <v>1453</v>
      </c>
      <c r="G14" s="178">
        <v>100</v>
      </c>
      <c r="H14" s="178"/>
      <c r="I14" s="178">
        <v>1000</v>
      </c>
      <c r="J14" s="179" t="s">
        <v>1437</v>
      </c>
      <c r="K14" s="181"/>
      <c r="L14" s="181"/>
      <c r="M14" s="181"/>
      <c r="N14" s="181"/>
      <c r="O14" s="181"/>
      <c r="P14" s="182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</row>
    <row r="15" spans="1:143" ht="12.75">
      <c r="A15" s="173">
        <v>11</v>
      </c>
      <c r="B15" s="183" t="s">
        <v>1454</v>
      </c>
      <c r="C15" s="175">
        <v>801567</v>
      </c>
      <c r="D15" s="175"/>
      <c r="E15" s="176" t="s">
        <v>1462</v>
      </c>
      <c r="F15" s="177" t="s">
        <v>1438</v>
      </c>
      <c r="G15" s="178">
        <v>30</v>
      </c>
      <c r="H15" s="178"/>
      <c r="I15" s="178">
        <v>1000</v>
      </c>
      <c r="J15" s="179" t="s">
        <v>1437</v>
      </c>
      <c r="K15" s="181"/>
      <c r="L15" s="181"/>
      <c r="M15" s="181"/>
      <c r="N15" s="181"/>
      <c r="O15" s="181"/>
      <c r="P15" s="182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8"/>
      <c r="EG15" s="188"/>
      <c r="EH15" s="188"/>
      <c r="EI15" s="188"/>
      <c r="EJ15" s="188"/>
      <c r="EK15" s="188"/>
      <c r="EL15" s="188"/>
      <c r="EM15" s="188"/>
    </row>
    <row r="16" spans="1:143" ht="12.75">
      <c r="A16" s="173">
        <v>12</v>
      </c>
      <c r="B16" s="183" t="s">
        <v>1455</v>
      </c>
      <c r="C16" s="289">
        <v>296949</v>
      </c>
      <c r="D16" s="175"/>
      <c r="E16" s="176" t="s">
        <v>1463</v>
      </c>
      <c r="F16" s="177" t="s">
        <v>1438</v>
      </c>
      <c r="G16" s="178">
        <v>15</v>
      </c>
      <c r="H16" s="178"/>
      <c r="I16" s="178">
        <v>1000</v>
      </c>
      <c r="J16" s="179" t="s">
        <v>1437</v>
      </c>
      <c r="K16" s="181"/>
      <c r="L16" s="181"/>
      <c r="M16" s="181"/>
      <c r="N16" s="181"/>
      <c r="O16" s="181"/>
      <c r="P16" s="182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</row>
    <row r="17" spans="1:143" ht="12.75">
      <c r="A17" s="173">
        <v>13</v>
      </c>
      <c r="B17" s="183" t="s">
        <v>1456</v>
      </c>
      <c r="C17" s="175">
        <v>916076</v>
      </c>
      <c r="D17" s="175"/>
      <c r="E17" s="176" t="s">
        <v>1461</v>
      </c>
      <c r="F17" s="177" t="s">
        <v>1438</v>
      </c>
      <c r="G17" s="178">
        <v>100</v>
      </c>
      <c r="H17" s="178"/>
      <c r="I17" s="178">
        <v>1000</v>
      </c>
      <c r="J17" s="179" t="s">
        <v>1437</v>
      </c>
      <c r="K17" s="181"/>
      <c r="L17" s="181"/>
      <c r="M17" s="181"/>
      <c r="N17" s="181"/>
      <c r="O17" s="181"/>
      <c r="P17" s="182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</row>
    <row r="18" spans="1:143" ht="12.75">
      <c r="A18" s="173">
        <v>14</v>
      </c>
      <c r="B18" s="183" t="s">
        <v>1457</v>
      </c>
      <c r="C18" s="289">
        <v>339370</v>
      </c>
      <c r="D18" s="175"/>
      <c r="E18" s="176" t="s">
        <v>1464</v>
      </c>
      <c r="F18" s="177" t="s">
        <v>1438</v>
      </c>
      <c r="G18" s="178">
        <v>50</v>
      </c>
      <c r="H18" s="178"/>
      <c r="I18" s="178">
        <v>1000</v>
      </c>
      <c r="J18" s="179" t="s">
        <v>1437</v>
      </c>
      <c r="K18" s="181"/>
      <c r="L18" s="181"/>
      <c r="M18" s="181"/>
      <c r="N18" s="181"/>
      <c r="O18" s="181"/>
      <c r="P18" s="182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188"/>
      <c r="EL18" s="188"/>
      <c r="EM18" s="188"/>
    </row>
    <row r="19" spans="1:143" ht="12.75">
      <c r="A19" s="173">
        <v>15</v>
      </c>
      <c r="B19" s="183" t="s">
        <v>1458</v>
      </c>
      <c r="C19" s="175">
        <v>505772</v>
      </c>
      <c r="D19" s="175"/>
      <c r="E19" s="176" t="s">
        <v>1478</v>
      </c>
      <c r="F19" s="177" t="s">
        <v>1438</v>
      </c>
      <c r="G19" s="178"/>
      <c r="H19" s="178"/>
      <c r="I19" s="178">
        <v>1000</v>
      </c>
      <c r="J19" s="179" t="s">
        <v>1437</v>
      </c>
      <c r="K19" s="181"/>
      <c r="L19" s="181"/>
      <c r="M19" s="181"/>
      <c r="N19" s="181"/>
      <c r="O19" s="181"/>
      <c r="P19" s="182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</row>
    <row r="20" spans="1:143" ht="12.75" customHeight="1">
      <c r="A20" s="173">
        <v>16</v>
      </c>
      <c r="B20" s="183" t="s">
        <v>1459</v>
      </c>
      <c r="C20" s="175">
        <v>3000</v>
      </c>
      <c r="D20" s="175"/>
      <c r="E20" s="176"/>
      <c r="F20" s="177"/>
      <c r="G20" s="178"/>
      <c r="H20" s="178"/>
      <c r="I20" s="178">
        <v>1</v>
      </c>
      <c r="J20" s="179" t="s">
        <v>1440</v>
      </c>
      <c r="K20" s="181"/>
      <c r="L20" s="181"/>
      <c r="M20" s="181"/>
      <c r="N20" s="181"/>
      <c r="O20" s="181"/>
      <c r="P20" s="182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</row>
    <row r="21" spans="1:143" s="184" customFormat="1" ht="21.75">
      <c r="A21" s="173">
        <v>17</v>
      </c>
      <c r="B21" s="183" t="s">
        <v>1936</v>
      </c>
      <c r="C21" s="175"/>
      <c r="D21" s="175">
        <v>482422</v>
      </c>
      <c r="E21" s="176" t="s">
        <v>1465</v>
      </c>
      <c r="F21" s="177" t="s">
        <v>1436</v>
      </c>
      <c r="G21" s="178"/>
      <c r="H21" s="423">
        <v>62</v>
      </c>
      <c r="I21" s="178">
        <v>1000</v>
      </c>
      <c r="J21" s="179" t="s">
        <v>1437</v>
      </c>
      <c r="K21" s="181"/>
      <c r="L21" s="181"/>
      <c r="M21" s="181"/>
      <c r="N21" s="181"/>
      <c r="O21" s="181"/>
      <c r="P21" s="182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04"/>
      <c r="EC21" s="204"/>
      <c r="ED21" s="204"/>
      <c r="EE21" s="204"/>
      <c r="EF21" s="204"/>
      <c r="EG21" s="204"/>
      <c r="EH21" s="204"/>
      <c r="EI21" s="204"/>
      <c r="EJ21" s="204"/>
      <c r="EK21" s="204"/>
      <c r="EL21" s="204"/>
      <c r="EM21" s="204"/>
    </row>
    <row r="22" spans="1:143" s="184" customFormat="1" ht="21.75">
      <c r="A22" s="173">
        <v>18</v>
      </c>
      <c r="B22" s="183" t="s">
        <v>1937</v>
      </c>
      <c r="C22" s="175"/>
      <c r="D22" s="175">
        <v>159574</v>
      </c>
      <c r="E22" s="176" t="s">
        <v>1465</v>
      </c>
      <c r="F22" s="177" t="s">
        <v>1436</v>
      </c>
      <c r="G22" s="178"/>
      <c r="H22" s="423">
        <v>61</v>
      </c>
      <c r="I22" s="178">
        <v>1000</v>
      </c>
      <c r="J22" s="179" t="s">
        <v>1437</v>
      </c>
      <c r="K22" s="181"/>
      <c r="L22" s="181"/>
      <c r="M22" s="181"/>
      <c r="N22" s="181"/>
      <c r="O22" s="181"/>
      <c r="P22" s="182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</row>
    <row r="23" spans="1:143" s="184" customFormat="1" ht="12.75">
      <c r="A23" s="173">
        <v>19</v>
      </c>
      <c r="B23" s="183" t="s">
        <v>1466</v>
      </c>
      <c r="C23" s="175"/>
      <c r="D23" s="175">
        <v>2500</v>
      </c>
      <c r="E23" s="176" t="s">
        <v>1467</v>
      </c>
      <c r="F23" s="177" t="s">
        <v>1436</v>
      </c>
      <c r="G23" s="178"/>
      <c r="H23" s="423">
        <v>153</v>
      </c>
      <c r="I23" s="178">
        <v>100</v>
      </c>
      <c r="J23" s="179" t="s">
        <v>1437</v>
      </c>
      <c r="K23" s="181"/>
      <c r="L23" s="181"/>
      <c r="M23" s="181"/>
      <c r="N23" s="181"/>
      <c r="O23" s="181"/>
      <c r="P23" s="182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</row>
    <row r="24" spans="1:143" ht="12.75">
      <c r="A24" s="173">
        <v>20</v>
      </c>
      <c r="B24" s="183" t="s">
        <v>1468</v>
      </c>
      <c r="C24" s="175"/>
      <c r="D24" s="175">
        <v>82421</v>
      </c>
      <c r="E24" s="176" t="s">
        <v>1477</v>
      </c>
      <c r="F24" s="177" t="s">
        <v>1436</v>
      </c>
      <c r="G24" s="178"/>
      <c r="H24" s="423">
        <v>91</v>
      </c>
      <c r="I24" s="178">
        <v>1000</v>
      </c>
      <c r="J24" s="179" t="s">
        <v>1439</v>
      </c>
      <c r="K24" s="181"/>
      <c r="L24" s="181"/>
      <c r="M24" s="181"/>
      <c r="N24" s="181"/>
      <c r="O24" s="181"/>
      <c r="P24" s="182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8"/>
      <c r="DF24" s="188"/>
      <c r="DG24" s="188"/>
      <c r="DH24" s="188"/>
      <c r="DI24" s="188"/>
      <c r="DJ24" s="188"/>
      <c r="DK24" s="188"/>
      <c r="DL24" s="188"/>
      <c r="DM24" s="188"/>
      <c r="DN24" s="188"/>
      <c r="DO24" s="188"/>
      <c r="DP24" s="188"/>
      <c r="DQ24" s="188"/>
      <c r="DR24" s="188"/>
      <c r="DS24" s="188"/>
      <c r="DT24" s="188"/>
      <c r="DU24" s="188"/>
      <c r="DV24" s="188"/>
      <c r="DW24" s="188"/>
      <c r="DX24" s="188"/>
      <c r="DY24" s="188"/>
      <c r="DZ24" s="188"/>
      <c r="EA24" s="188"/>
      <c r="EB24" s="188"/>
      <c r="EC24" s="188"/>
      <c r="ED24" s="188"/>
      <c r="EE24" s="188"/>
      <c r="EF24" s="188"/>
      <c r="EG24" s="188"/>
      <c r="EH24" s="188"/>
      <c r="EI24" s="188"/>
      <c r="EJ24" s="188"/>
      <c r="EK24" s="188"/>
      <c r="EL24" s="188"/>
      <c r="EM24" s="188"/>
    </row>
    <row r="25" spans="1:143" ht="12.75">
      <c r="A25" s="173">
        <v>21</v>
      </c>
      <c r="B25" s="183" t="s">
        <v>1469</v>
      </c>
      <c r="C25" s="175"/>
      <c r="D25" s="175">
        <v>36834</v>
      </c>
      <c r="E25" s="176" t="s">
        <v>1465</v>
      </c>
      <c r="F25" s="177" t="s">
        <v>1436</v>
      </c>
      <c r="G25" s="178"/>
      <c r="H25" s="423">
        <v>61</v>
      </c>
      <c r="I25" s="178">
        <v>1000</v>
      </c>
      <c r="J25" s="179" t="s">
        <v>1439</v>
      </c>
      <c r="K25" s="181"/>
      <c r="L25" s="181"/>
      <c r="M25" s="181"/>
      <c r="N25" s="181"/>
      <c r="O25" s="181"/>
      <c r="P25" s="182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</row>
    <row r="26" spans="1:143" ht="12.75">
      <c r="A26" s="173">
        <v>22</v>
      </c>
      <c r="B26" s="183" t="s">
        <v>1470</v>
      </c>
      <c r="C26" s="175"/>
      <c r="D26" s="175">
        <v>96945</v>
      </c>
      <c r="E26" s="176" t="s">
        <v>1478</v>
      </c>
      <c r="F26" s="177" t="s">
        <v>1436</v>
      </c>
      <c r="G26" s="178"/>
      <c r="H26" s="178">
        <v>31</v>
      </c>
      <c r="I26" s="178">
        <v>1000</v>
      </c>
      <c r="J26" s="179" t="s">
        <v>1439</v>
      </c>
      <c r="K26" s="181"/>
      <c r="L26" s="181"/>
      <c r="M26" s="181"/>
      <c r="N26" s="181"/>
      <c r="O26" s="181"/>
      <c r="P26" s="182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8"/>
      <c r="EB26" s="188"/>
      <c r="EC26" s="188"/>
      <c r="ED26" s="188"/>
      <c r="EE26" s="188"/>
      <c r="EF26" s="188"/>
      <c r="EG26" s="188"/>
      <c r="EH26" s="188"/>
      <c r="EI26" s="188"/>
      <c r="EJ26" s="188"/>
      <c r="EK26" s="188"/>
      <c r="EL26" s="188"/>
      <c r="EM26" s="188"/>
    </row>
    <row r="27" spans="1:143" ht="12.75" customHeight="1">
      <c r="A27" s="173">
        <v>23</v>
      </c>
      <c r="B27" s="183" t="s">
        <v>1471</v>
      </c>
      <c r="C27" s="175"/>
      <c r="D27" s="175">
        <v>1332748</v>
      </c>
      <c r="E27" s="176" t="s">
        <v>1479</v>
      </c>
      <c r="F27" s="177" t="s">
        <v>1438</v>
      </c>
      <c r="G27" s="178"/>
      <c r="H27" s="178">
        <v>10</v>
      </c>
      <c r="I27" s="178">
        <v>1000</v>
      </c>
      <c r="J27" s="179" t="s">
        <v>1437</v>
      </c>
      <c r="K27" s="181"/>
      <c r="L27" s="181"/>
      <c r="M27" s="181"/>
      <c r="N27" s="181"/>
      <c r="O27" s="181"/>
      <c r="P27" s="182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</row>
    <row r="28" spans="1:143" ht="15.75" customHeight="1">
      <c r="A28" s="173">
        <v>24</v>
      </c>
      <c r="B28" s="183" t="s">
        <v>1472</v>
      </c>
      <c r="C28" s="175"/>
      <c r="D28" s="175">
        <v>1548948</v>
      </c>
      <c r="E28" s="176" t="s">
        <v>1478</v>
      </c>
      <c r="F28" s="177" t="s">
        <v>1473</v>
      </c>
      <c r="G28" s="178"/>
      <c r="H28" s="178">
        <v>1</v>
      </c>
      <c r="I28" s="178">
        <v>1000</v>
      </c>
      <c r="J28" s="179" t="s">
        <v>1437</v>
      </c>
      <c r="K28" s="181"/>
      <c r="L28" s="181"/>
      <c r="M28" s="181"/>
      <c r="N28" s="181"/>
      <c r="O28" s="181"/>
      <c r="P28" s="182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</row>
    <row r="29" spans="1:143" ht="12.75">
      <c r="A29" s="173">
        <v>25</v>
      </c>
      <c r="B29" s="183" t="s">
        <v>1474</v>
      </c>
      <c r="C29" s="175"/>
      <c r="D29" s="175">
        <v>516790</v>
      </c>
      <c r="E29" s="176" t="s">
        <v>1467</v>
      </c>
      <c r="F29" s="177" t="s">
        <v>1438</v>
      </c>
      <c r="G29" s="178"/>
      <c r="H29" s="178">
        <v>5</v>
      </c>
      <c r="I29" s="178">
        <v>100</v>
      </c>
      <c r="J29" s="179" t="s">
        <v>1437</v>
      </c>
      <c r="K29" s="181"/>
      <c r="L29" s="181"/>
      <c r="M29" s="181"/>
      <c r="N29" s="181"/>
      <c r="O29" s="181"/>
      <c r="P29" s="182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</row>
    <row r="30" spans="1:143" ht="12.75">
      <c r="A30" s="173">
        <v>26</v>
      </c>
      <c r="B30" s="183" t="s">
        <v>1475</v>
      </c>
      <c r="C30" s="175"/>
      <c r="D30" s="175">
        <v>5080</v>
      </c>
      <c r="E30" s="176" t="s">
        <v>1467</v>
      </c>
      <c r="F30" s="177" t="s">
        <v>1438</v>
      </c>
      <c r="G30" s="178"/>
      <c r="H30" s="178">
        <v>5</v>
      </c>
      <c r="I30" s="178">
        <v>100</v>
      </c>
      <c r="J30" s="179" t="s">
        <v>1437</v>
      </c>
      <c r="K30" s="181"/>
      <c r="L30" s="181"/>
      <c r="M30" s="181"/>
      <c r="N30" s="181"/>
      <c r="O30" s="181"/>
      <c r="P30" s="182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</row>
    <row r="31" spans="1:143" ht="21.75">
      <c r="A31" s="173">
        <v>27</v>
      </c>
      <c r="B31" s="183" t="s">
        <v>1476</v>
      </c>
      <c r="C31" s="175"/>
      <c r="D31" s="175">
        <v>84000</v>
      </c>
      <c r="E31" s="176" t="s">
        <v>1465</v>
      </c>
      <c r="F31" s="177" t="s">
        <v>1441</v>
      </c>
      <c r="G31" s="178"/>
      <c r="H31" s="178">
        <v>14</v>
      </c>
      <c r="I31" s="178">
        <v>1000</v>
      </c>
      <c r="J31" s="179" t="s">
        <v>1437</v>
      </c>
      <c r="K31" s="181"/>
      <c r="L31" s="181"/>
      <c r="M31" s="181"/>
      <c r="N31" s="181"/>
      <c r="O31" s="181"/>
      <c r="P31" s="182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</row>
    <row r="32" spans="1:143" ht="21.75">
      <c r="A32" s="173">
        <v>28</v>
      </c>
      <c r="B32" s="183" t="s">
        <v>1480</v>
      </c>
      <c r="C32" s="175"/>
      <c r="D32" s="175">
        <v>854100</v>
      </c>
      <c r="E32" s="176" t="s">
        <v>1467</v>
      </c>
      <c r="F32" s="177" t="s">
        <v>1438</v>
      </c>
      <c r="G32" s="178"/>
      <c r="H32" s="178">
        <v>5</v>
      </c>
      <c r="I32" s="178">
        <v>1000</v>
      </c>
      <c r="J32" s="179" t="s">
        <v>1437</v>
      </c>
      <c r="K32" s="181"/>
      <c r="L32" s="181"/>
      <c r="M32" s="181"/>
      <c r="N32" s="181"/>
      <c r="O32" s="181"/>
      <c r="P32" s="182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88"/>
      <c r="DJ32" s="188"/>
      <c r="DK32" s="188"/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</row>
    <row r="33" spans="1:143" ht="12.75">
      <c r="A33" s="173">
        <v>29</v>
      </c>
      <c r="B33" s="183" t="s">
        <v>1481</v>
      </c>
      <c r="C33" s="175"/>
      <c r="D33" s="175">
        <v>21468</v>
      </c>
      <c r="E33" s="176" t="s">
        <v>1467</v>
      </c>
      <c r="F33" s="177" t="s">
        <v>1438</v>
      </c>
      <c r="G33" s="178"/>
      <c r="H33" s="178">
        <v>5</v>
      </c>
      <c r="I33" s="178">
        <v>100</v>
      </c>
      <c r="J33" s="179" t="s">
        <v>1437</v>
      </c>
      <c r="K33" s="181"/>
      <c r="L33" s="181"/>
      <c r="M33" s="181"/>
      <c r="N33" s="181"/>
      <c r="O33" s="181"/>
      <c r="P33" s="182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8"/>
      <c r="DF33" s="188"/>
      <c r="DG33" s="188"/>
      <c r="DH33" s="188"/>
      <c r="DI33" s="188"/>
      <c r="DJ33" s="188"/>
      <c r="DK33" s="188"/>
      <c r="DL33" s="188"/>
      <c r="DM33" s="188"/>
      <c r="DN33" s="188"/>
      <c r="DO33" s="188"/>
      <c r="DP33" s="188"/>
      <c r="DQ33" s="188"/>
      <c r="DR33" s="188"/>
      <c r="DS33" s="188"/>
      <c r="DT33" s="188"/>
      <c r="DU33" s="188"/>
      <c r="DV33" s="188"/>
      <c r="DW33" s="188"/>
      <c r="DX33" s="188"/>
      <c r="DY33" s="188"/>
      <c r="DZ33" s="188"/>
      <c r="EA33" s="188"/>
      <c r="EB33" s="188"/>
      <c r="EC33" s="188"/>
      <c r="ED33" s="188"/>
      <c r="EE33" s="188"/>
      <c r="EF33" s="188"/>
      <c r="EG33" s="188"/>
      <c r="EH33" s="188"/>
      <c r="EI33" s="188"/>
      <c r="EJ33" s="188"/>
      <c r="EK33" s="188"/>
      <c r="EL33" s="188"/>
      <c r="EM33" s="188"/>
    </row>
    <row r="34" spans="1:143" ht="12.75">
      <c r="A34" s="173">
        <v>30</v>
      </c>
      <c r="B34" s="183" t="s">
        <v>1558</v>
      </c>
      <c r="C34" s="175"/>
      <c r="D34" s="175">
        <v>65500</v>
      </c>
      <c r="E34" s="176" t="s">
        <v>1482</v>
      </c>
      <c r="F34" s="177" t="s">
        <v>1436</v>
      </c>
      <c r="G34" s="178"/>
      <c r="H34" s="178">
        <v>106</v>
      </c>
      <c r="I34" s="178">
        <v>1000</v>
      </c>
      <c r="J34" s="179" t="s">
        <v>1437</v>
      </c>
      <c r="K34" s="181"/>
      <c r="L34" s="181"/>
      <c r="M34" s="181"/>
      <c r="N34" s="181"/>
      <c r="O34" s="181"/>
      <c r="P34" s="182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8"/>
      <c r="DG34" s="188"/>
      <c r="DH34" s="188"/>
      <c r="DI34" s="188"/>
      <c r="DJ34" s="188"/>
      <c r="DK34" s="188"/>
      <c r="DL34" s="188"/>
      <c r="DM34" s="188"/>
      <c r="DN34" s="188"/>
      <c r="DO34" s="188"/>
      <c r="DP34" s="188"/>
      <c r="DQ34" s="188"/>
      <c r="DR34" s="188"/>
      <c r="DS34" s="188"/>
      <c r="DT34" s="188"/>
      <c r="DU34" s="188"/>
      <c r="DV34" s="188"/>
      <c r="DW34" s="188"/>
      <c r="DX34" s="188"/>
      <c r="DY34" s="188"/>
      <c r="DZ34" s="188"/>
      <c r="EA34" s="188"/>
      <c r="EB34" s="188"/>
      <c r="EC34" s="188"/>
      <c r="ED34" s="188"/>
      <c r="EE34" s="188"/>
      <c r="EF34" s="188"/>
      <c r="EG34" s="188"/>
      <c r="EH34" s="188"/>
      <c r="EI34" s="188"/>
      <c r="EJ34" s="188"/>
      <c r="EK34" s="188"/>
      <c r="EL34" s="188"/>
      <c r="EM34" s="188"/>
    </row>
    <row r="35" spans="1:143" ht="12.75">
      <c r="A35" s="173">
        <v>31</v>
      </c>
      <c r="B35" s="183" t="s">
        <v>1559</v>
      </c>
      <c r="C35" s="175"/>
      <c r="D35" s="175">
        <v>13700</v>
      </c>
      <c r="E35" s="176" t="s">
        <v>1477</v>
      </c>
      <c r="F35" s="177" t="s">
        <v>1436</v>
      </c>
      <c r="G35" s="178"/>
      <c r="H35" s="178">
        <v>39</v>
      </c>
      <c r="I35" s="178">
        <v>1000</v>
      </c>
      <c r="J35" s="179" t="s">
        <v>1437</v>
      </c>
      <c r="K35" s="181"/>
      <c r="L35" s="181"/>
      <c r="M35" s="181"/>
      <c r="N35" s="181"/>
      <c r="O35" s="181"/>
      <c r="P35" s="182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  <c r="DE35" s="188"/>
      <c r="DF35" s="188"/>
      <c r="DG35" s="188"/>
      <c r="DH35" s="188"/>
      <c r="DI35" s="188"/>
      <c r="DJ35" s="188"/>
      <c r="DK35" s="188"/>
      <c r="DL35" s="188"/>
      <c r="DM35" s="188"/>
      <c r="DN35" s="188"/>
      <c r="DO35" s="188"/>
      <c r="DP35" s="188"/>
      <c r="DQ35" s="188"/>
      <c r="DR35" s="188"/>
      <c r="DS35" s="188"/>
      <c r="DT35" s="188"/>
      <c r="DU35" s="188"/>
      <c r="DV35" s="188"/>
      <c r="DW35" s="188"/>
      <c r="DX35" s="188"/>
      <c r="DY35" s="188"/>
      <c r="DZ35" s="188"/>
      <c r="EA35" s="188"/>
      <c r="EB35" s="188"/>
      <c r="EC35" s="188"/>
      <c r="ED35" s="188"/>
      <c r="EE35" s="188"/>
      <c r="EF35" s="188"/>
      <c r="EG35" s="188"/>
      <c r="EH35" s="188"/>
      <c r="EI35" s="188"/>
      <c r="EJ35" s="188"/>
      <c r="EK35" s="188"/>
      <c r="EL35" s="188"/>
      <c r="EM35" s="188"/>
    </row>
    <row r="36" spans="1:143" ht="12.75">
      <c r="A36" s="173">
        <v>32</v>
      </c>
      <c r="B36" s="183" t="s">
        <v>1483</v>
      </c>
      <c r="C36" s="175"/>
      <c r="D36" s="175">
        <v>5525</v>
      </c>
      <c r="E36" s="176" t="s">
        <v>1478</v>
      </c>
      <c r="F36" s="177" t="s">
        <v>1436</v>
      </c>
      <c r="G36" s="185"/>
      <c r="H36" s="423">
        <v>30</v>
      </c>
      <c r="I36" s="178">
        <v>100</v>
      </c>
      <c r="J36" s="179" t="s">
        <v>1437</v>
      </c>
      <c r="K36" s="181"/>
      <c r="L36" s="181"/>
      <c r="M36" s="181"/>
      <c r="N36" s="181"/>
      <c r="O36" s="181"/>
      <c r="P36" s="182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188"/>
      <c r="DI36" s="188"/>
      <c r="DJ36" s="188"/>
      <c r="DK36" s="188"/>
      <c r="DL36" s="188"/>
      <c r="DM36" s="188"/>
      <c r="DN36" s="188"/>
      <c r="DO36" s="188"/>
      <c r="DP36" s="188"/>
      <c r="DQ36" s="188"/>
      <c r="DR36" s="188"/>
      <c r="DS36" s="188"/>
      <c r="DT36" s="188"/>
      <c r="DU36" s="188"/>
      <c r="DV36" s="188"/>
      <c r="DW36" s="188"/>
      <c r="DX36" s="188"/>
      <c r="DY36" s="188"/>
      <c r="DZ36" s="188"/>
      <c r="EA36" s="188"/>
      <c r="EB36" s="188"/>
      <c r="EC36" s="188"/>
      <c r="ED36" s="188"/>
      <c r="EE36" s="188"/>
      <c r="EF36" s="188"/>
      <c r="EG36" s="188"/>
      <c r="EH36" s="188"/>
      <c r="EI36" s="188"/>
      <c r="EJ36" s="188"/>
      <c r="EK36" s="188"/>
      <c r="EL36" s="188"/>
      <c r="EM36" s="188"/>
    </row>
    <row r="37" spans="1:143" ht="12.75">
      <c r="A37" s="173">
        <v>33</v>
      </c>
      <c r="B37" s="183" t="s">
        <v>1934</v>
      </c>
      <c r="C37" s="175"/>
      <c r="D37" s="175">
        <v>1285</v>
      </c>
      <c r="E37" s="176" t="s">
        <v>1465</v>
      </c>
      <c r="F37" s="177" t="s">
        <v>1473</v>
      </c>
      <c r="G37" s="178"/>
      <c r="H37" s="178">
        <v>2</v>
      </c>
      <c r="I37" s="178">
        <v>1</v>
      </c>
      <c r="J37" s="179" t="s">
        <v>1437</v>
      </c>
      <c r="K37" s="181"/>
      <c r="L37" s="181"/>
      <c r="M37" s="181"/>
      <c r="N37" s="181"/>
      <c r="O37" s="181"/>
      <c r="P37" s="182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</row>
    <row r="38" spans="1:143" ht="12.75" customHeight="1">
      <c r="A38" s="173">
        <v>34</v>
      </c>
      <c r="B38" s="183" t="s">
        <v>1484</v>
      </c>
      <c r="C38" s="175"/>
      <c r="D38" s="175">
        <v>530</v>
      </c>
      <c r="E38" s="176" t="s">
        <v>1485</v>
      </c>
      <c r="F38" s="186" t="s">
        <v>1438</v>
      </c>
      <c r="G38" s="178"/>
      <c r="H38" s="178">
        <v>4</v>
      </c>
      <c r="I38" s="178">
        <v>1</v>
      </c>
      <c r="J38" s="179" t="s">
        <v>1437</v>
      </c>
      <c r="K38" s="181"/>
      <c r="L38" s="181"/>
      <c r="M38" s="181"/>
      <c r="N38" s="181"/>
      <c r="O38" s="181"/>
      <c r="P38" s="182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</row>
    <row r="39" spans="1:143" ht="21.75">
      <c r="A39" s="173">
        <v>35</v>
      </c>
      <c r="B39" s="183" t="s">
        <v>1486</v>
      </c>
      <c r="C39" s="175"/>
      <c r="D39" s="175">
        <v>122</v>
      </c>
      <c r="E39" s="176" t="s">
        <v>1467</v>
      </c>
      <c r="F39" s="186" t="s">
        <v>1438</v>
      </c>
      <c r="G39" s="178"/>
      <c r="H39" s="178">
        <v>5</v>
      </c>
      <c r="I39" s="178">
        <v>1</v>
      </c>
      <c r="J39" s="179" t="s">
        <v>1437</v>
      </c>
      <c r="K39" s="181"/>
      <c r="L39" s="181"/>
      <c r="M39" s="181"/>
      <c r="N39" s="181"/>
      <c r="O39" s="181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</row>
    <row r="40" spans="1:143" ht="12.75">
      <c r="A40" s="173">
        <v>36</v>
      </c>
      <c r="B40" s="183" t="s">
        <v>1487</v>
      </c>
      <c r="C40" s="175"/>
      <c r="D40" s="175">
        <v>91</v>
      </c>
      <c r="E40" s="176" t="s">
        <v>1477</v>
      </c>
      <c r="F40" s="186" t="s">
        <v>1438</v>
      </c>
      <c r="G40" s="178"/>
      <c r="H40" s="178">
        <v>3</v>
      </c>
      <c r="I40" s="178">
        <v>1</v>
      </c>
      <c r="J40" s="179" t="s">
        <v>1488</v>
      </c>
      <c r="K40" s="181"/>
      <c r="L40" s="181"/>
      <c r="M40" s="181"/>
      <c r="N40" s="181"/>
      <c r="O40" s="181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</row>
    <row r="41" spans="1:143" s="189" customFormat="1" ht="13.5" thickBot="1">
      <c r="A41" s="173">
        <v>37</v>
      </c>
      <c r="B41" s="183" t="s">
        <v>1489</v>
      </c>
      <c r="C41" s="175"/>
      <c r="D41" s="175">
        <v>35</v>
      </c>
      <c r="E41" s="176"/>
      <c r="F41" s="186" t="s">
        <v>1935</v>
      </c>
      <c r="G41" s="178"/>
      <c r="H41" s="178"/>
      <c r="I41" s="178">
        <v>1</v>
      </c>
      <c r="J41" s="179" t="s">
        <v>1488</v>
      </c>
      <c r="K41" s="181"/>
      <c r="L41" s="181"/>
      <c r="M41" s="181"/>
      <c r="N41" s="181"/>
      <c r="O41" s="181"/>
      <c r="P41" s="187"/>
      <c r="Q41" s="182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</row>
    <row r="42" spans="1:143" ht="21.75">
      <c r="A42" s="173">
        <v>38</v>
      </c>
      <c r="B42" s="183" t="s">
        <v>1938</v>
      </c>
      <c r="C42" s="175">
        <v>1775</v>
      </c>
      <c r="D42" s="175">
        <v>6710</v>
      </c>
      <c r="E42" s="176"/>
      <c r="F42" s="177"/>
      <c r="G42" s="178"/>
      <c r="H42" s="178"/>
      <c r="I42" s="178">
        <v>1</v>
      </c>
      <c r="J42" s="179" t="s">
        <v>1440</v>
      </c>
      <c r="K42" s="181"/>
      <c r="L42" s="181"/>
      <c r="M42" s="181"/>
      <c r="N42" s="181"/>
      <c r="O42" s="181"/>
      <c r="P42" s="187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</row>
    <row r="43" spans="1:143" ht="12.75">
      <c r="A43" s="173">
        <v>39</v>
      </c>
      <c r="B43" s="183" t="s">
        <v>1940</v>
      </c>
      <c r="C43" s="175">
        <v>500</v>
      </c>
      <c r="D43" s="175">
        <v>1500</v>
      </c>
      <c r="E43" s="176"/>
      <c r="F43" s="186"/>
      <c r="G43" s="178"/>
      <c r="H43" s="178"/>
      <c r="I43" s="178">
        <v>1</v>
      </c>
      <c r="J43" s="179" t="s">
        <v>1939</v>
      </c>
      <c r="K43" s="181"/>
      <c r="L43" s="181"/>
      <c r="M43" s="181"/>
      <c r="N43" s="181"/>
      <c r="O43" s="181"/>
      <c r="P43" s="187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</row>
    <row r="44" spans="1:143" ht="12.75">
      <c r="A44" s="297" t="s">
        <v>222</v>
      </c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9"/>
      <c r="M44" s="190"/>
      <c r="N44" s="190"/>
      <c r="O44" s="190"/>
      <c r="P44" s="197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</row>
    <row r="45" spans="1:143" ht="12.75">
      <c r="A45" s="297" t="s">
        <v>1546</v>
      </c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9"/>
      <c r="M45" s="190"/>
      <c r="N45" s="190"/>
      <c r="O45" s="190"/>
      <c r="P45" s="197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</row>
    <row r="46" spans="1:143" ht="12.75">
      <c r="A46" s="297" t="s">
        <v>1547</v>
      </c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9"/>
      <c r="M46" s="190"/>
      <c r="N46" s="190"/>
      <c r="O46" s="190"/>
      <c r="P46" s="197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</row>
    <row r="47" spans="6:16" ht="12.75">
      <c r="F47" s="195"/>
      <c r="G47" s="196"/>
      <c r="H47" s="196"/>
      <c r="I47" s="196"/>
      <c r="J47" s="196"/>
      <c r="K47" s="196"/>
      <c r="L47" s="196"/>
      <c r="M47" s="196"/>
      <c r="N47" s="196"/>
      <c r="O47" s="196"/>
      <c r="P47" s="197"/>
    </row>
    <row r="48" spans="6:16" ht="12.75">
      <c r="F48" s="195"/>
      <c r="G48" s="196"/>
      <c r="H48" s="196"/>
      <c r="I48" s="196"/>
      <c r="J48" s="196"/>
      <c r="K48" s="196"/>
      <c r="L48" s="196"/>
      <c r="M48" s="196"/>
      <c r="N48" s="196"/>
      <c r="O48" s="196"/>
      <c r="P48" s="197"/>
    </row>
    <row r="49" spans="6:16" ht="12.75">
      <c r="F49" s="195"/>
      <c r="G49" s="196"/>
      <c r="H49" s="196"/>
      <c r="I49" s="196"/>
      <c r="J49" s="196"/>
      <c r="K49" s="196"/>
      <c r="L49" s="196"/>
      <c r="M49" s="196"/>
      <c r="N49" s="196"/>
      <c r="O49" s="196"/>
      <c r="P49" s="197"/>
    </row>
    <row r="50" spans="6:16" ht="12.75"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7"/>
    </row>
    <row r="51" spans="6:16" ht="12.75"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7"/>
    </row>
    <row r="52" spans="6:16" ht="12.75"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7"/>
    </row>
    <row r="53" spans="6:16" ht="12.75"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7"/>
    </row>
    <row r="54" spans="6:16" ht="12.75"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7"/>
    </row>
    <row r="55" spans="6:16" ht="12.75"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7"/>
    </row>
    <row r="56" spans="6:16" ht="12.75"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7"/>
    </row>
    <row r="57" spans="6:15" ht="12.75">
      <c r="F57" s="196"/>
      <c r="G57" s="196"/>
      <c r="H57" s="196"/>
      <c r="I57" s="196"/>
      <c r="J57" s="196"/>
      <c r="K57" s="196"/>
      <c r="L57" s="196"/>
      <c r="M57" s="196"/>
      <c r="N57" s="196"/>
      <c r="O57" s="196"/>
    </row>
    <row r="58" spans="6:15" ht="12.75"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6:15" ht="12.75"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</sheetData>
  <sheetProtection/>
  <mergeCells count="13">
    <mergeCell ref="A44:L44"/>
    <mergeCell ref="A45:L45"/>
    <mergeCell ref="A46:L46"/>
    <mergeCell ref="A1:O1"/>
    <mergeCell ref="A2:O2"/>
    <mergeCell ref="A3:A4"/>
    <mergeCell ref="B3:B4"/>
    <mergeCell ref="C3:D3"/>
    <mergeCell ref="E3:F4"/>
    <mergeCell ref="G3:H3"/>
    <mergeCell ref="I3:J4"/>
    <mergeCell ref="K3:L3"/>
    <mergeCell ref="M3:O3"/>
  </mergeCells>
  <printOptions/>
  <pageMargins left="0.5905511811023623" right="0.3937007874015748" top="1.1811023622047245" bottom="0.3937007874015748" header="0.5118110236220472" footer="0.5118110236220472"/>
  <pageSetup fitToHeight="0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9.140625" style="27" customWidth="1"/>
    <col min="2" max="2" width="62.140625" style="19" customWidth="1"/>
    <col min="3" max="3" width="14.57421875" style="19" customWidth="1"/>
    <col min="4" max="4" width="12.7109375" style="19" customWidth="1"/>
    <col min="5" max="16384" width="9.140625" style="14" customWidth="1"/>
  </cols>
  <sheetData>
    <row r="1" spans="1:6" ht="21.75" customHeight="1">
      <c r="A1" s="404" t="s">
        <v>1942</v>
      </c>
      <c r="B1" s="404"/>
      <c r="C1" s="404"/>
      <c r="D1" s="404"/>
      <c r="E1" s="114"/>
      <c r="F1" s="114"/>
    </row>
    <row r="2" spans="2:4" ht="15.75">
      <c r="B2" s="115"/>
      <c r="C2" s="116"/>
      <c r="D2" s="116"/>
    </row>
    <row r="3" spans="1:4" s="19" customFormat="1" ht="15.75">
      <c r="A3" s="17"/>
      <c r="B3" s="18" t="s">
        <v>1943</v>
      </c>
      <c r="C3" s="18" t="s">
        <v>677</v>
      </c>
      <c r="D3" s="18" t="s">
        <v>420</v>
      </c>
    </row>
    <row r="4" spans="1:4" s="19" customFormat="1" ht="15.75">
      <c r="A4" s="20">
        <v>1</v>
      </c>
      <c r="B4" s="21" t="s">
        <v>676</v>
      </c>
      <c r="C4" s="21">
        <v>2</v>
      </c>
      <c r="D4" s="21">
        <f aca="true" t="shared" si="0" ref="D4:D12">C4*100</f>
        <v>200</v>
      </c>
    </row>
    <row r="5" spans="1:4" s="19" customFormat="1" ht="15.75">
      <c r="A5" s="20">
        <v>2</v>
      </c>
      <c r="B5" s="21" t="s">
        <v>675</v>
      </c>
      <c r="C5" s="21">
        <v>2</v>
      </c>
      <c r="D5" s="21">
        <f t="shared" si="0"/>
        <v>200</v>
      </c>
    </row>
    <row r="6" spans="1:4" s="19" customFormat="1" ht="15.75">
      <c r="A6" s="20">
        <v>3</v>
      </c>
      <c r="B6" s="21" t="s">
        <v>674</v>
      </c>
      <c r="C6" s="21">
        <v>2</v>
      </c>
      <c r="D6" s="21">
        <f t="shared" si="0"/>
        <v>200</v>
      </c>
    </row>
    <row r="7" spans="1:4" s="19" customFormat="1" ht="15.75">
      <c r="A7" s="20">
        <v>4</v>
      </c>
      <c r="B7" s="21" t="s">
        <v>673</v>
      </c>
      <c r="C7" s="21">
        <v>1</v>
      </c>
      <c r="D7" s="21">
        <f t="shared" si="0"/>
        <v>100</v>
      </c>
    </row>
    <row r="8" spans="1:4" s="19" customFormat="1" ht="15.75">
      <c r="A8" s="20">
        <v>5</v>
      </c>
      <c r="B8" s="21" t="s">
        <v>672</v>
      </c>
      <c r="C8" s="21">
        <v>1</v>
      </c>
      <c r="D8" s="21">
        <f t="shared" si="0"/>
        <v>100</v>
      </c>
    </row>
    <row r="9" spans="1:4" s="19" customFormat="1" ht="15.75">
      <c r="A9" s="20">
        <v>6</v>
      </c>
      <c r="B9" s="21" t="s">
        <v>671</v>
      </c>
      <c r="C9" s="21">
        <v>1</v>
      </c>
      <c r="D9" s="21">
        <f t="shared" si="0"/>
        <v>100</v>
      </c>
    </row>
    <row r="10" spans="1:4" s="19" customFormat="1" ht="15.75">
      <c r="A10" s="20">
        <v>7</v>
      </c>
      <c r="B10" s="21" t="s">
        <v>670</v>
      </c>
      <c r="C10" s="21">
        <v>1</v>
      </c>
      <c r="D10" s="21">
        <f t="shared" si="0"/>
        <v>100</v>
      </c>
    </row>
    <row r="11" spans="1:4" s="19" customFormat="1" ht="15.75">
      <c r="A11" s="20">
        <v>8</v>
      </c>
      <c r="B11" s="21" t="s">
        <v>1542</v>
      </c>
      <c r="C11" s="21">
        <v>2</v>
      </c>
      <c r="D11" s="21">
        <f t="shared" si="0"/>
        <v>200</v>
      </c>
    </row>
    <row r="12" spans="1:4" s="19" customFormat="1" ht="15.75">
      <c r="A12" s="20">
        <v>9</v>
      </c>
      <c r="B12" s="24" t="s">
        <v>669</v>
      </c>
      <c r="C12" s="24">
        <v>1</v>
      </c>
      <c r="D12" s="24">
        <f t="shared" si="0"/>
        <v>100</v>
      </c>
    </row>
    <row r="13" spans="1:4" s="19" customFormat="1" ht="15.75">
      <c r="A13" s="20">
        <v>10</v>
      </c>
      <c r="B13" s="21" t="s">
        <v>1543</v>
      </c>
      <c r="C13" s="21">
        <v>2</v>
      </c>
      <c r="D13" s="21">
        <v>200</v>
      </c>
    </row>
    <row r="14" spans="1:4" s="19" customFormat="1" ht="15.75">
      <c r="A14" s="20">
        <v>11</v>
      </c>
      <c r="B14" s="21" t="s">
        <v>1560</v>
      </c>
      <c r="C14" s="21">
        <v>2</v>
      </c>
      <c r="D14" s="21">
        <v>200</v>
      </c>
    </row>
    <row r="15" spans="1:4" s="19" customFormat="1" ht="15.75">
      <c r="A15" s="20">
        <v>12</v>
      </c>
      <c r="B15" s="21" t="s">
        <v>1544</v>
      </c>
      <c r="C15" s="21">
        <v>1</v>
      </c>
      <c r="D15" s="21">
        <v>100</v>
      </c>
    </row>
    <row r="16" spans="1:4" s="19" customFormat="1" ht="15.75">
      <c r="A16" s="20">
        <v>13</v>
      </c>
      <c r="B16" s="21" t="s">
        <v>393</v>
      </c>
      <c r="C16" s="21">
        <v>3</v>
      </c>
      <c r="D16" s="21">
        <v>300</v>
      </c>
    </row>
    <row r="17" spans="1:4" s="19" customFormat="1" ht="15.75">
      <c r="A17" s="20">
        <v>14</v>
      </c>
      <c r="B17" s="21" t="s">
        <v>1545</v>
      </c>
      <c r="C17" s="21">
        <v>1</v>
      </c>
      <c r="D17" s="21">
        <v>100</v>
      </c>
    </row>
    <row r="18" spans="1:4" s="19" customFormat="1" ht="15.75">
      <c r="A18" s="20">
        <v>15</v>
      </c>
      <c r="B18" s="21" t="s">
        <v>1427</v>
      </c>
      <c r="C18" s="21">
        <v>1</v>
      </c>
      <c r="D18" s="21">
        <v>100</v>
      </c>
    </row>
    <row r="19" spans="1:4" s="19" customFormat="1" ht="15.75">
      <c r="A19" s="20">
        <v>16</v>
      </c>
      <c r="B19" s="21" t="s">
        <v>394</v>
      </c>
      <c r="C19" s="21">
        <v>1</v>
      </c>
      <c r="D19" s="21">
        <v>100</v>
      </c>
    </row>
    <row r="20" spans="1:4" s="19" customFormat="1" ht="15.75">
      <c r="A20" s="20">
        <v>17</v>
      </c>
      <c r="B20" s="21" t="s">
        <v>795</v>
      </c>
      <c r="C20" s="21">
        <v>1</v>
      </c>
      <c r="D20" s="21">
        <v>100</v>
      </c>
    </row>
    <row r="21" spans="1:4" s="19" customFormat="1" ht="15.75">
      <c r="A21" s="25"/>
      <c r="B21" s="22" t="s">
        <v>13</v>
      </c>
      <c r="C21" s="23">
        <f>SUM(C4:C20)</f>
        <v>25</v>
      </c>
      <c r="D21" s="23">
        <f>SUM(D4:D20)</f>
        <v>2500</v>
      </c>
    </row>
    <row r="22" spans="1:4" s="38" customFormat="1" ht="15.75">
      <c r="A22" s="27"/>
      <c r="B22" s="117"/>
      <c r="C22" s="19"/>
      <c r="D22" s="19"/>
    </row>
  </sheetData>
  <sheetProtection/>
  <mergeCells count="1">
    <mergeCell ref="A1:D1"/>
  </mergeCells>
  <printOptions/>
  <pageMargins left="0.75" right="0.75" top="1" bottom="1" header="0.5" footer="0.5"/>
  <pageSetup fitToHeight="0" fitToWidth="1" horizontalDpi="600" verticalDpi="600" orientation="portrait" paperSize="9" scale="8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9"/>
  <sheetViews>
    <sheetView zoomScaleSheetLayoutView="50" zoomScalePageLayoutView="0" workbookViewId="0" topLeftCell="A1">
      <selection activeCell="I6" sqref="I6"/>
    </sheetView>
  </sheetViews>
  <sheetFormatPr defaultColWidth="9.140625" defaultRowHeight="12.75"/>
  <cols>
    <col min="1" max="1" width="7.140625" style="28" customWidth="1"/>
    <col min="2" max="2" width="32.57421875" style="27" customWidth="1"/>
    <col min="3" max="3" width="15.57421875" style="89" customWidth="1"/>
    <col min="4" max="4" width="15.421875" style="27" customWidth="1"/>
    <col min="5" max="5" width="16.421875" style="27" customWidth="1"/>
  </cols>
  <sheetData>
    <row r="1" spans="1:5" s="7" customFormat="1" ht="18.75">
      <c r="A1" s="322" t="s">
        <v>1826</v>
      </c>
      <c r="B1" s="322"/>
      <c r="C1" s="322"/>
      <c r="D1" s="409"/>
      <c r="E1" s="409"/>
    </row>
    <row r="2" spans="1:5" s="4" customFormat="1" ht="15.75">
      <c r="A2" s="28"/>
      <c r="B2" s="27"/>
      <c r="C2" s="89"/>
      <c r="D2" s="27"/>
      <c r="E2" s="27"/>
    </row>
    <row r="3" spans="1:5" s="12" customFormat="1" ht="15.75">
      <c r="A3" s="337" t="s">
        <v>4</v>
      </c>
      <c r="B3" s="405" t="s">
        <v>14</v>
      </c>
      <c r="C3" s="410" t="s">
        <v>526</v>
      </c>
      <c r="D3" s="411"/>
      <c r="E3" s="411"/>
    </row>
    <row r="4" spans="1:5" s="12" customFormat="1" ht="15.75">
      <c r="A4" s="337"/>
      <c r="B4" s="405"/>
      <c r="C4" s="91" t="s">
        <v>537</v>
      </c>
      <c r="D4" s="91" t="s">
        <v>538</v>
      </c>
      <c r="E4" s="91" t="s">
        <v>539</v>
      </c>
    </row>
    <row r="5" spans="1:5" s="7" customFormat="1" ht="15.75">
      <c r="A5" s="25">
        <v>1</v>
      </c>
      <c r="B5" s="32" t="s">
        <v>15</v>
      </c>
      <c r="C5" s="34">
        <v>6390</v>
      </c>
      <c r="D5" s="16"/>
      <c r="E5" s="16"/>
    </row>
    <row r="6" spans="1:5" s="4" customFormat="1" ht="15.75">
      <c r="A6" s="388" t="s">
        <v>52</v>
      </c>
      <c r="B6" s="389"/>
      <c r="C6" s="389"/>
      <c r="D6" s="390"/>
      <c r="E6" s="391"/>
    </row>
    <row r="7" spans="1:5" s="4" customFormat="1" ht="15.75">
      <c r="A7" s="25">
        <v>2</v>
      </c>
      <c r="B7" s="16" t="s">
        <v>51</v>
      </c>
      <c r="C7" s="34">
        <v>2400</v>
      </c>
      <c r="D7" s="16"/>
      <c r="E7" s="16"/>
    </row>
    <row r="8" spans="1:5" s="4" customFormat="1" ht="15.75">
      <c r="A8" s="25">
        <v>3</v>
      </c>
      <c r="B8" s="16" t="s">
        <v>48</v>
      </c>
      <c r="C8" s="34">
        <v>1100</v>
      </c>
      <c r="D8" s="16"/>
      <c r="E8" s="16"/>
    </row>
    <row r="9" spans="1:5" s="4" customFormat="1" ht="15.75">
      <c r="A9" s="25">
        <v>4</v>
      </c>
      <c r="B9" s="16" t="s">
        <v>686</v>
      </c>
      <c r="C9" s="79">
        <v>3454</v>
      </c>
      <c r="D9" s="16"/>
      <c r="E9" s="16"/>
    </row>
    <row r="10" spans="1:5" s="4" customFormat="1" ht="15.75">
      <c r="A10" s="25">
        <v>5</v>
      </c>
      <c r="B10" s="16" t="s">
        <v>97</v>
      </c>
      <c r="C10" s="79">
        <v>785</v>
      </c>
      <c r="D10" s="16"/>
      <c r="E10" s="16"/>
    </row>
    <row r="11" spans="1:5" s="4" customFormat="1" ht="15.75">
      <c r="A11" s="25">
        <v>6</v>
      </c>
      <c r="B11" s="16" t="s">
        <v>53</v>
      </c>
      <c r="C11" s="79">
        <v>264</v>
      </c>
      <c r="D11" s="16"/>
      <c r="E11" s="16"/>
    </row>
    <row r="12" spans="1:5" s="4" customFormat="1" ht="15.75">
      <c r="A12" s="25">
        <v>7</v>
      </c>
      <c r="B12" s="16" t="s">
        <v>62</v>
      </c>
      <c r="C12" s="79">
        <v>1236</v>
      </c>
      <c r="D12" s="16"/>
      <c r="E12" s="16"/>
    </row>
    <row r="13" spans="1:5" s="4" customFormat="1" ht="15.75">
      <c r="A13" s="25">
        <v>8</v>
      </c>
      <c r="B13" s="16" t="s">
        <v>43</v>
      </c>
      <c r="C13" s="79">
        <v>5888</v>
      </c>
      <c r="D13" s="16"/>
      <c r="E13" s="16"/>
    </row>
    <row r="14" spans="1:5" s="4" customFormat="1" ht="15.75">
      <c r="A14" s="25">
        <v>9</v>
      </c>
      <c r="B14" s="16" t="s">
        <v>44</v>
      </c>
      <c r="C14" s="79">
        <v>1075</v>
      </c>
      <c r="D14" s="16"/>
      <c r="E14" s="16"/>
    </row>
    <row r="15" spans="1:5" s="4" customFormat="1" ht="15.75">
      <c r="A15" s="25">
        <v>10</v>
      </c>
      <c r="B15" s="16" t="s">
        <v>49</v>
      </c>
      <c r="C15" s="79">
        <v>3418</v>
      </c>
      <c r="D15" s="16"/>
      <c r="E15" s="16"/>
    </row>
    <row r="16" spans="1:5" s="4" customFormat="1" ht="15.75">
      <c r="A16" s="25">
        <v>11</v>
      </c>
      <c r="B16" s="16" t="s">
        <v>38</v>
      </c>
      <c r="C16" s="79">
        <v>930</v>
      </c>
      <c r="D16" s="79"/>
      <c r="E16" s="16"/>
    </row>
    <row r="17" spans="1:5" s="4" customFormat="1" ht="15.75">
      <c r="A17" s="25">
        <v>12</v>
      </c>
      <c r="B17" s="16" t="s">
        <v>54</v>
      </c>
      <c r="C17" s="79">
        <v>696</v>
      </c>
      <c r="D17" s="16"/>
      <c r="E17" s="16"/>
    </row>
    <row r="18" spans="1:5" s="4" customFormat="1" ht="15.75">
      <c r="A18" s="25">
        <v>13</v>
      </c>
      <c r="B18" s="16" t="s">
        <v>60</v>
      </c>
      <c r="C18" s="79">
        <v>1256</v>
      </c>
      <c r="D18" s="16"/>
      <c r="E18" s="16"/>
    </row>
    <row r="19" spans="1:5" s="4" customFormat="1" ht="30.75" customHeight="1">
      <c r="A19" s="25">
        <v>14</v>
      </c>
      <c r="B19" s="80" t="s">
        <v>223</v>
      </c>
      <c r="C19" s="81">
        <v>6860</v>
      </c>
      <c r="D19" s="16"/>
      <c r="E19" s="16"/>
    </row>
    <row r="20" spans="1:5" s="4" customFormat="1" ht="15.75">
      <c r="A20" s="25">
        <v>15</v>
      </c>
      <c r="B20" s="16" t="s">
        <v>57</v>
      </c>
      <c r="C20" s="79">
        <v>2332</v>
      </c>
      <c r="D20" s="16"/>
      <c r="E20" s="16"/>
    </row>
    <row r="21" spans="1:5" s="4" customFormat="1" ht="15.75">
      <c r="A21" s="25">
        <v>16</v>
      </c>
      <c r="B21" s="16" t="s">
        <v>59</v>
      </c>
      <c r="C21" s="79">
        <v>1378</v>
      </c>
      <c r="D21" s="16"/>
      <c r="E21" s="16"/>
    </row>
    <row r="22" spans="1:5" s="4" customFormat="1" ht="15.75">
      <c r="A22" s="25">
        <v>17</v>
      </c>
      <c r="B22" s="16" t="s">
        <v>45</v>
      </c>
      <c r="C22" s="79">
        <v>900</v>
      </c>
      <c r="D22" s="16"/>
      <c r="E22" s="16"/>
    </row>
    <row r="23" spans="1:5" s="4" customFormat="1" ht="15.75">
      <c r="A23" s="25">
        <v>18</v>
      </c>
      <c r="B23" s="16" t="s">
        <v>56</v>
      </c>
      <c r="C23" s="79">
        <v>1524</v>
      </c>
      <c r="D23" s="16"/>
      <c r="E23" s="16"/>
    </row>
    <row r="24" spans="1:5" s="4" customFormat="1" ht="15.75">
      <c r="A24" s="25">
        <v>19</v>
      </c>
      <c r="B24" s="16" t="s">
        <v>58</v>
      </c>
      <c r="C24" s="79">
        <v>2042</v>
      </c>
      <c r="D24" s="16"/>
      <c r="E24" s="16"/>
    </row>
    <row r="25" spans="1:5" s="4" customFormat="1" ht="15.75">
      <c r="A25" s="25">
        <v>20</v>
      </c>
      <c r="B25" s="16" t="s">
        <v>46</v>
      </c>
      <c r="C25" s="79">
        <v>1078</v>
      </c>
      <c r="D25" s="16"/>
      <c r="E25" s="16"/>
    </row>
    <row r="26" spans="1:5" s="4" customFormat="1" ht="15.75">
      <c r="A26" s="25">
        <v>21</v>
      </c>
      <c r="B26" s="16" t="s">
        <v>684</v>
      </c>
      <c r="C26" s="79">
        <v>2524</v>
      </c>
      <c r="D26" s="16"/>
      <c r="E26" s="16"/>
    </row>
    <row r="27" spans="1:5" s="4" customFormat="1" ht="15.75">
      <c r="A27" s="25">
        <v>22</v>
      </c>
      <c r="B27" s="16" t="s">
        <v>55</v>
      </c>
      <c r="C27" s="79">
        <v>852</v>
      </c>
      <c r="D27" s="16"/>
      <c r="E27" s="16"/>
    </row>
    <row r="28" spans="1:5" s="4" customFormat="1" ht="15.75">
      <c r="A28" s="25">
        <v>23</v>
      </c>
      <c r="B28" s="16" t="s">
        <v>37</v>
      </c>
      <c r="C28" s="79">
        <v>4290</v>
      </c>
      <c r="D28" s="16"/>
      <c r="E28" s="16"/>
    </row>
    <row r="29" spans="1:5" s="4" customFormat="1" ht="15.75">
      <c r="A29" s="25">
        <v>24</v>
      </c>
      <c r="B29" s="16" t="s">
        <v>50</v>
      </c>
      <c r="C29" s="79">
        <v>820</v>
      </c>
      <c r="D29" s="16"/>
      <c r="E29" s="16"/>
    </row>
    <row r="30" spans="1:5" s="4" customFormat="1" ht="15.75">
      <c r="A30" s="25">
        <v>25</v>
      </c>
      <c r="B30" s="16" t="s">
        <v>64</v>
      </c>
      <c r="C30" s="34">
        <v>440</v>
      </c>
      <c r="D30" s="16"/>
      <c r="E30" s="16"/>
    </row>
    <row r="31" spans="1:5" s="4" customFormat="1" ht="15.75">
      <c r="A31" s="25">
        <v>26</v>
      </c>
      <c r="B31" s="16" t="s">
        <v>63</v>
      </c>
      <c r="C31" s="79">
        <v>1092</v>
      </c>
      <c r="D31" s="16"/>
      <c r="E31" s="16"/>
    </row>
    <row r="32" spans="1:5" s="4" customFormat="1" ht="15.75">
      <c r="A32" s="25">
        <v>27</v>
      </c>
      <c r="B32" s="15" t="s">
        <v>61</v>
      </c>
      <c r="C32" s="81">
        <v>2200</v>
      </c>
      <c r="D32" s="16"/>
      <c r="E32" s="16"/>
    </row>
    <row r="33" spans="1:5" s="4" customFormat="1" ht="15.75">
      <c r="A33" s="25">
        <v>28</v>
      </c>
      <c r="B33" s="16" t="s">
        <v>47</v>
      </c>
      <c r="C33" s="79">
        <v>3522</v>
      </c>
      <c r="D33" s="16"/>
      <c r="E33" s="16"/>
    </row>
    <row r="34" spans="1:5" s="7" customFormat="1" ht="15.75">
      <c r="A34" s="377" t="s">
        <v>270</v>
      </c>
      <c r="B34" s="407"/>
      <c r="C34" s="82">
        <f>SUM(C7:C33)</f>
        <v>54356</v>
      </c>
      <c r="D34" s="82">
        <f>SUM(D7:D33)</f>
        <v>0</v>
      </c>
      <c r="E34" s="82">
        <f>SUM(E7:E33)</f>
        <v>0</v>
      </c>
    </row>
    <row r="35" spans="1:5" s="5" customFormat="1" ht="15.75">
      <c r="A35" s="388" t="s">
        <v>117</v>
      </c>
      <c r="B35" s="389"/>
      <c r="C35" s="389"/>
      <c r="D35" s="390"/>
      <c r="E35" s="391"/>
    </row>
    <row r="36" spans="1:5" s="4" customFormat="1" ht="15.75">
      <c r="A36" s="25">
        <v>29</v>
      </c>
      <c r="B36" s="16" t="s">
        <v>120</v>
      </c>
      <c r="C36" s="34"/>
      <c r="D36" s="16"/>
      <c r="E36" s="16">
        <v>2000</v>
      </c>
    </row>
    <row r="37" spans="1:5" s="4" customFormat="1" ht="15.75">
      <c r="A37" s="25">
        <v>30</v>
      </c>
      <c r="B37" s="16" t="s">
        <v>100</v>
      </c>
      <c r="C37" s="34"/>
      <c r="D37" s="16"/>
      <c r="E37" s="16">
        <v>982</v>
      </c>
    </row>
    <row r="38" spans="1:5" s="4" customFormat="1" ht="15.75">
      <c r="A38" s="25">
        <v>31</v>
      </c>
      <c r="B38" s="16" t="s">
        <v>702</v>
      </c>
      <c r="C38" s="34"/>
      <c r="D38" s="34">
        <v>2360</v>
      </c>
      <c r="E38" s="16">
        <v>444</v>
      </c>
    </row>
    <row r="39" spans="1:5" s="4" customFormat="1" ht="15.75">
      <c r="A39" s="25">
        <v>32</v>
      </c>
      <c r="B39" s="16" t="s">
        <v>81</v>
      </c>
      <c r="C39" s="34"/>
      <c r="D39" s="34"/>
      <c r="E39" s="16">
        <v>3820</v>
      </c>
    </row>
    <row r="40" spans="1:5" s="7" customFormat="1" ht="15.75">
      <c r="A40" s="377" t="s">
        <v>270</v>
      </c>
      <c r="B40" s="377"/>
      <c r="C40" s="84">
        <f>SUM(C36:C39)</f>
        <v>0</v>
      </c>
      <c r="D40" s="84">
        <f>SUM(D36:D39)</f>
        <v>2360</v>
      </c>
      <c r="E40" s="84">
        <f>SUM(E36:E39)</f>
        <v>7246</v>
      </c>
    </row>
    <row r="41" spans="1:5" s="4" customFormat="1" ht="15.75">
      <c r="A41" s="388" t="s">
        <v>1549</v>
      </c>
      <c r="B41" s="389"/>
      <c r="C41" s="389"/>
      <c r="D41" s="390"/>
      <c r="E41" s="391"/>
    </row>
    <row r="42" spans="1:5" s="4" customFormat="1" ht="15.75">
      <c r="A42" s="25">
        <v>33</v>
      </c>
      <c r="B42" s="16" t="s">
        <v>699</v>
      </c>
      <c r="C42" s="34"/>
      <c r="D42" s="16"/>
      <c r="E42" s="16">
        <v>470</v>
      </c>
    </row>
    <row r="43" spans="1:5" s="4" customFormat="1" ht="15.75">
      <c r="A43" s="25">
        <v>34</v>
      </c>
      <c r="B43" s="16" t="s">
        <v>682</v>
      </c>
      <c r="C43" s="34"/>
      <c r="D43" s="16"/>
      <c r="E43" s="16">
        <v>340</v>
      </c>
    </row>
    <row r="44" spans="1:5" s="4" customFormat="1" ht="15.75">
      <c r="A44" s="25">
        <v>35</v>
      </c>
      <c r="B44" s="16" t="s">
        <v>123</v>
      </c>
      <c r="C44" s="34"/>
      <c r="D44" s="16"/>
      <c r="E44" s="16">
        <v>600</v>
      </c>
    </row>
    <row r="45" spans="1:5" s="4" customFormat="1" ht="15.75">
      <c r="A45" s="25">
        <v>36</v>
      </c>
      <c r="B45" s="16" t="s">
        <v>124</v>
      </c>
      <c r="C45" s="34"/>
      <c r="D45" s="16">
        <v>1080</v>
      </c>
      <c r="E45" s="16"/>
    </row>
    <row r="46" spans="1:5" s="4" customFormat="1" ht="15.75">
      <c r="A46" s="25">
        <v>37</v>
      </c>
      <c r="B46" s="16" t="s">
        <v>125</v>
      </c>
      <c r="C46" s="34"/>
      <c r="D46" s="16"/>
      <c r="E46" s="16">
        <v>295</v>
      </c>
    </row>
    <row r="47" spans="1:5" s="4" customFormat="1" ht="15.75">
      <c r="A47" s="25">
        <v>38</v>
      </c>
      <c r="B47" s="16" t="s">
        <v>126</v>
      </c>
      <c r="C47" s="34"/>
      <c r="D47" s="16"/>
      <c r="E47" s="16">
        <v>360</v>
      </c>
    </row>
    <row r="48" spans="1:5" s="4" customFormat="1" ht="15.75">
      <c r="A48" s="25">
        <v>39</v>
      </c>
      <c r="B48" s="16" t="s">
        <v>66</v>
      </c>
      <c r="C48" s="34"/>
      <c r="D48" s="34">
        <v>3620</v>
      </c>
      <c r="E48" s="16"/>
    </row>
    <row r="49" spans="1:5" s="4" customFormat="1" ht="15.75">
      <c r="A49" s="25">
        <v>40</v>
      </c>
      <c r="B49" s="16" t="s">
        <v>128</v>
      </c>
      <c r="C49" s="34"/>
      <c r="D49" s="16"/>
      <c r="E49" s="16">
        <v>200</v>
      </c>
    </row>
    <row r="50" spans="1:5" s="4" customFormat="1" ht="15.75">
      <c r="A50" s="25">
        <v>41</v>
      </c>
      <c r="B50" s="16" t="s">
        <v>585</v>
      </c>
      <c r="C50" s="34"/>
      <c r="D50" s="16"/>
      <c r="E50" s="34">
        <v>570</v>
      </c>
    </row>
    <row r="51" spans="1:5" s="4" customFormat="1" ht="15.75">
      <c r="A51" s="25">
        <v>42</v>
      </c>
      <c r="B51" s="16" t="s">
        <v>129</v>
      </c>
      <c r="C51" s="34"/>
      <c r="D51" s="16"/>
      <c r="E51" s="16">
        <v>220</v>
      </c>
    </row>
    <row r="52" spans="1:5" s="4" customFormat="1" ht="15.75">
      <c r="A52" s="25">
        <v>43</v>
      </c>
      <c r="B52" s="16" t="s">
        <v>137</v>
      </c>
      <c r="C52" s="34"/>
      <c r="D52" s="16"/>
      <c r="E52" s="16">
        <v>400</v>
      </c>
    </row>
    <row r="53" spans="1:9" s="7" customFormat="1" ht="15.75">
      <c r="A53" s="25">
        <v>44</v>
      </c>
      <c r="B53" s="16" t="s">
        <v>131</v>
      </c>
      <c r="C53" s="34"/>
      <c r="D53" s="16"/>
      <c r="E53" s="16">
        <v>920</v>
      </c>
      <c r="I53" s="4"/>
    </row>
    <row r="54" spans="1:9" s="7" customFormat="1" ht="15.75">
      <c r="A54" s="25"/>
      <c r="B54" s="16" t="s">
        <v>67</v>
      </c>
      <c r="C54" s="34"/>
      <c r="D54" s="16"/>
      <c r="E54" s="16">
        <v>1490</v>
      </c>
      <c r="I54" s="4"/>
    </row>
    <row r="55" spans="1:9" s="7" customFormat="1" ht="15.75">
      <c r="A55" s="25"/>
      <c r="B55" s="16" t="s">
        <v>68</v>
      </c>
      <c r="C55" s="34"/>
      <c r="D55" s="16"/>
      <c r="E55" s="16">
        <v>1520</v>
      </c>
      <c r="I55" s="4"/>
    </row>
    <row r="56" spans="1:5" s="4" customFormat="1" ht="15.75">
      <c r="A56" s="377" t="s">
        <v>270</v>
      </c>
      <c r="B56" s="377"/>
      <c r="C56" s="84">
        <f>SUM(C42:C55)</f>
        <v>0</v>
      </c>
      <c r="D56" s="84">
        <f>SUM(D42:D55)</f>
        <v>4700</v>
      </c>
      <c r="E56" s="84">
        <f>SUM(E42:E55)</f>
        <v>7385</v>
      </c>
    </row>
    <row r="57" spans="1:5" s="4" customFormat="1" ht="15.75">
      <c r="A57" s="388" t="s">
        <v>133</v>
      </c>
      <c r="B57" s="389"/>
      <c r="C57" s="389"/>
      <c r="D57" s="390"/>
      <c r="E57" s="391"/>
    </row>
    <row r="58" spans="1:5" s="4" customFormat="1" ht="15.75">
      <c r="A58" s="25">
        <v>45</v>
      </c>
      <c r="B58" s="16" t="s">
        <v>226</v>
      </c>
      <c r="C58" s="34"/>
      <c r="D58" s="16"/>
      <c r="E58" s="34">
        <v>650</v>
      </c>
    </row>
    <row r="59" spans="1:5" s="4" customFormat="1" ht="15.75">
      <c r="A59" s="25">
        <v>46</v>
      </c>
      <c r="B59" s="16" t="s">
        <v>649</v>
      </c>
      <c r="C59" s="79"/>
      <c r="D59" s="79"/>
      <c r="E59" s="79">
        <v>750</v>
      </c>
    </row>
    <row r="60" spans="1:5" s="4" customFormat="1" ht="15.75">
      <c r="A60" s="25">
        <v>47</v>
      </c>
      <c r="B60" s="16" t="s">
        <v>132</v>
      </c>
      <c r="C60" s="34"/>
      <c r="D60" s="16"/>
      <c r="E60" s="34">
        <v>300</v>
      </c>
    </row>
    <row r="61" spans="1:5" s="4" customFormat="1" ht="15.75">
      <c r="A61" s="25">
        <v>48</v>
      </c>
      <c r="B61" s="16" t="s">
        <v>111</v>
      </c>
      <c r="C61" s="34"/>
      <c r="D61" s="16"/>
      <c r="E61" s="34">
        <v>200</v>
      </c>
    </row>
    <row r="62" spans="1:5" s="4" customFormat="1" ht="15.75">
      <c r="A62" s="25">
        <v>49</v>
      </c>
      <c r="B62" s="16" t="s">
        <v>108</v>
      </c>
      <c r="C62" s="34"/>
      <c r="D62" s="16"/>
      <c r="E62" s="34">
        <v>3050</v>
      </c>
    </row>
    <row r="63" spans="1:5" s="4" customFormat="1" ht="15.75">
      <c r="A63" s="25">
        <v>50</v>
      </c>
      <c r="B63" s="29" t="s">
        <v>109</v>
      </c>
      <c r="C63" s="83"/>
      <c r="D63" s="16"/>
      <c r="E63" s="83">
        <v>341</v>
      </c>
    </row>
    <row r="64" spans="1:5" s="4" customFormat="1" ht="15.75">
      <c r="A64" s="25">
        <v>51</v>
      </c>
      <c r="B64" s="16" t="s">
        <v>103</v>
      </c>
      <c r="C64" s="34"/>
      <c r="D64" s="16"/>
      <c r="E64" s="34">
        <v>3400</v>
      </c>
    </row>
    <row r="65" spans="1:5" s="4" customFormat="1" ht="15.75">
      <c r="A65" s="25">
        <v>52</v>
      </c>
      <c r="B65" s="16" t="s">
        <v>101</v>
      </c>
      <c r="C65" s="34"/>
      <c r="D65" s="34">
        <v>4000</v>
      </c>
      <c r="E65" s="34"/>
    </row>
    <row r="66" spans="1:5" s="4" customFormat="1" ht="15.75">
      <c r="A66" s="25">
        <v>53</v>
      </c>
      <c r="B66" s="16" t="s">
        <v>245</v>
      </c>
      <c r="C66" s="34"/>
      <c r="D66" s="34"/>
      <c r="E66" s="34">
        <v>1000</v>
      </c>
    </row>
    <row r="67" spans="1:5" s="4" customFormat="1" ht="15.75">
      <c r="A67" s="25">
        <v>54</v>
      </c>
      <c r="B67" s="16" t="s">
        <v>115</v>
      </c>
      <c r="C67" s="34"/>
      <c r="D67" s="16"/>
      <c r="E67" s="34">
        <v>200</v>
      </c>
    </row>
    <row r="68" spans="1:5" s="4" customFormat="1" ht="15.75">
      <c r="A68" s="25">
        <v>55</v>
      </c>
      <c r="B68" s="16" t="s">
        <v>42</v>
      </c>
      <c r="C68" s="34">
        <v>674</v>
      </c>
      <c r="D68" s="16"/>
      <c r="E68" s="34"/>
    </row>
    <row r="69" spans="1:5" s="4" customFormat="1" ht="15.75">
      <c r="A69" s="377" t="s">
        <v>270</v>
      </c>
      <c r="B69" s="377"/>
      <c r="C69" s="84">
        <f>SUM(C58:C68)</f>
        <v>674</v>
      </c>
      <c r="D69" s="84">
        <f>SUM(D58:D68)</f>
        <v>4000</v>
      </c>
      <c r="E69" s="84">
        <f>SUM(E58:E68)</f>
        <v>9891</v>
      </c>
    </row>
    <row r="70" spans="1:5" s="4" customFormat="1" ht="15.75">
      <c r="A70" s="388" t="s">
        <v>136</v>
      </c>
      <c r="B70" s="389"/>
      <c r="C70" s="389"/>
      <c r="D70" s="390"/>
      <c r="E70" s="391"/>
    </row>
    <row r="71" spans="1:5" s="4" customFormat="1" ht="15.75">
      <c r="A71" s="25">
        <v>56</v>
      </c>
      <c r="B71" s="16" t="s">
        <v>135</v>
      </c>
      <c r="C71" s="34"/>
      <c r="D71" s="34"/>
      <c r="E71" s="34">
        <v>1392</v>
      </c>
    </row>
    <row r="72" spans="1:5" s="4" customFormat="1" ht="31.5">
      <c r="A72" s="25">
        <v>57</v>
      </c>
      <c r="B72" s="15" t="s">
        <v>652</v>
      </c>
      <c r="C72" s="34"/>
      <c r="D72" s="34"/>
      <c r="E72" s="34">
        <f>2180+940</f>
        <v>3120</v>
      </c>
    </row>
    <row r="73" spans="1:5" s="4" customFormat="1" ht="15.75">
      <c r="A73" s="25">
        <v>58</v>
      </c>
      <c r="B73" s="16" t="s">
        <v>141</v>
      </c>
      <c r="C73" s="34"/>
      <c r="D73" s="34"/>
      <c r="E73" s="34">
        <v>1289</v>
      </c>
    </row>
    <row r="74" spans="1:5" s="4" customFormat="1" ht="15.75">
      <c r="A74" s="25">
        <v>59</v>
      </c>
      <c r="B74" s="16" t="s">
        <v>142</v>
      </c>
      <c r="C74" s="34"/>
      <c r="D74" s="34">
        <v>1532</v>
      </c>
      <c r="E74" s="34"/>
    </row>
    <row r="75" spans="1:5" s="4" customFormat="1" ht="15.75">
      <c r="A75" s="25">
        <v>60</v>
      </c>
      <c r="B75" s="16" t="s">
        <v>143</v>
      </c>
      <c r="C75" s="34"/>
      <c r="D75" s="34"/>
      <c r="E75" s="34">
        <v>586</v>
      </c>
    </row>
    <row r="76" spans="1:5" s="4" customFormat="1" ht="15.75">
      <c r="A76" s="25">
        <v>61</v>
      </c>
      <c r="B76" s="16" t="s">
        <v>144</v>
      </c>
      <c r="C76" s="34"/>
      <c r="D76" s="34">
        <v>1482</v>
      </c>
      <c r="E76" s="34"/>
    </row>
    <row r="77" spans="1:5" s="4" customFormat="1" ht="15.75">
      <c r="A77" s="25">
        <v>62</v>
      </c>
      <c r="B77" s="16" t="s">
        <v>65</v>
      </c>
      <c r="C77" s="34">
        <v>2822</v>
      </c>
      <c r="D77" s="34"/>
      <c r="E77" s="34"/>
    </row>
    <row r="78" spans="1:5" s="4" customFormat="1" ht="15.75">
      <c r="A78" s="25">
        <v>63</v>
      </c>
      <c r="B78" s="16" t="s">
        <v>145</v>
      </c>
      <c r="C78" s="34"/>
      <c r="D78" s="34"/>
      <c r="E78" s="34">
        <v>5850</v>
      </c>
    </row>
    <row r="79" spans="1:5" s="4" customFormat="1" ht="15.75">
      <c r="A79" s="25">
        <v>64</v>
      </c>
      <c r="B79" s="16" t="s">
        <v>146</v>
      </c>
      <c r="C79" s="34"/>
      <c r="D79" s="34"/>
      <c r="E79" s="34">
        <v>100</v>
      </c>
    </row>
    <row r="80" spans="1:5" s="4" customFormat="1" ht="15.75">
      <c r="A80" s="25">
        <v>65</v>
      </c>
      <c r="B80" s="16" t="s">
        <v>147</v>
      </c>
      <c r="C80" s="34"/>
      <c r="D80" s="34"/>
      <c r="E80" s="34">
        <v>500</v>
      </c>
    </row>
    <row r="81" spans="1:5" s="4" customFormat="1" ht="15.75">
      <c r="A81" s="25">
        <v>66</v>
      </c>
      <c r="B81" s="16" t="s">
        <v>149</v>
      </c>
      <c r="C81" s="34"/>
      <c r="D81" s="34">
        <v>3048</v>
      </c>
      <c r="E81" s="34"/>
    </row>
    <row r="82" spans="1:5" s="4" customFormat="1" ht="15.75">
      <c r="A82" s="25">
        <v>67</v>
      </c>
      <c r="B82" s="16" t="s">
        <v>175</v>
      </c>
      <c r="C82" s="34"/>
      <c r="D82" s="34"/>
      <c r="E82" s="34">
        <v>2000</v>
      </c>
    </row>
    <row r="83" spans="1:5" s="4" customFormat="1" ht="15.75">
      <c r="A83" s="25">
        <v>68</v>
      </c>
      <c r="B83" s="16" t="s">
        <v>654</v>
      </c>
      <c r="C83" s="34"/>
      <c r="D83" s="34"/>
      <c r="E83" s="34">
        <v>460</v>
      </c>
    </row>
    <row r="84" spans="1:5" s="4" customFormat="1" ht="15.75">
      <c r="A84" s="25">
        <v>69</v>
      </c>
      <c r="B84" s="16" t="s">
        <v>71</v>
      </c>
      <c r="C84" s="34"/>
      <c r="D84" s="34">
        <v>280</v>
      </c>
      <c r="E84" s="34"/>
    </row>
    <row r="85" spans="1:5" s="4" customFormat="1" ht="15.75">
      <c r="A85" s="25">
        <v>70</v>
      </c>
      <c r="B85" s="16" t="s">
        <v>150</v>
      </c>
      <c r="C85" s="34"/>
      <c r="D85" s="34"/>
      <c r="E85" s="34">
        <v>1700</v>
      </c>
    </row>
    <row r="86" spans="1:5" s="4" customFormat="1" ht="15.75">
      <c r="A86" s="25">
        <v>71</v>
      </c>
      <c r="B86" s="16" t="s">
        <v>151</v>
      </c>
      <c r="C86" s="34"/>
      <c r="D86" s="34"/>
      <c r="E86" s="34">
        <v>1848</v>
      </c>
    </row>
    <row r="87" spans="1:5" s="4" customFormat="1" ht="15.75">
      <c r="A87" s="25">
        <v>72</v>
      </c>
      <c r="B87" s="16" t="s">
        <v>72</v>
      </c>
      <c r="C87" s="34"/>
      <c r="D87" s="34">
        <v>1482</v>
      </c>
      <c r="E87" s="34"/>
    </row>
    <row r="88" spans="1:5" s="4" customFormat="1" ht="15.75">
      <c r="A88" s="25">
        <v>73</v>
      </c>
      <c r="B88" s="16" t="s">
        <v>152</v>
      </c>
      <c r="C88" s="34"/>
      <c r="D88" s="34"/>
      <c r="E88" s="34">
        <v>1700</v>
      </c>
    </row>
    <row r="89" spans="1:5" s="4" customFormat="1" ht="15.75">
      <c r="A89" s="25">
        <v>74</v>
      </c>
      <c r="B89" s="16" t="s">
        <v>153</v>
      </c>
      <c r="C89" s="34"/>
      <c r="D89" s="34">
        <v>2466</v>
      </c>
      <c r="E89" s="34"/>
    </row>
    <row r="90" spans="1:5" s="4" customFormat="1" ht="15.75">
      <c r="A90" s="25">
        <v>75</v>
      </c>
      <c r="B90" s="16" t="s">
        <v>21</v>
      </c>
      <c r="C90" s="34"/>
      <c r="D90" s="34"/>
      <c r="E90" s="34">
        <v>1072</v>
      </c>
    </row>
    <row r="91" spans="1:5" s="4" customFormat="1" ht="15.75">
      <c r="A91" s="25">
        <v>76</v>
      </c>
      <c r="B91" s="16" t="s">
        <v>69</v>
      </c>
      <c r="C91" s="34"/>
      <c r="D91" s="34"/>
      <c r="E91" s="34">
        <v>1600</v>
      </c>
    </row>
    <row r="92" spans="1:5" s="4" customFormat="1" ht="15.75">
      <c r="A92" s="25">
        <v>77</v>
      </c>
      <c r="B92" s="16" t="s">
        <v>155</v>
      </c>
      <c r="C92" s="34"/>
      <c r="D92" s="34"/>
      <c r="E92" s="34">
        <v>600</v>
      </c>
    </row>
    <row r="93" spans="1:5" s="4" customFormat="1" ht="15.75">
      <c r="A93" s="25">
        <v>78</v>
      </c>
      <c r="B93" s="16" t="s">
        <v>156</v>
      </c>
      <c r="C93" s="34"/>
      <c r="D93" s="34">
        <v>2414</v>
      </c>
      <c r="E93" s="34"/>
    </row>
    <row r="94" spans="1:5" s="4" customFormat="1" ht="15.75">
      <c r="A94" s="25">
        <v>79</v>
      </c>
      <c r="B94" s="16" t="s">
        <v>717</v>
      </c>
      <c r="C94" s="34"/>
      <c r="D94" s="34"/>
      <c r="E94" s="34">
        <v>3800</v>
      </c>
    </row>
    <row r="95" spans="1:5" s="4" customFormat="1" ht="15.75">
      <c r="A95" s="25">
        <v>80</v>
      </c>
      <c r="B95" s="16" t="s">
        <v>716</v>
      </c>
      <c r="C95" s="34">
        <v>2174</v>
      </c>
      <c r="D95" s="34"/>
      <c r="E95" s="34"/>
    </row>
    <row r="96" spans="1:5" s="4" customFormat="1" ht="15.75">
      <c r="A96" s="25">
        <v>81</v>
      </c>
      <c r="B96" s="16" t="s">
        <v>246</v>
      </c>
      <c r="C96" s="34"/>
      <c r="D96" s="34"/>
      <c r="E96" s="34">
        <v>1160</v>
      </c>
    </row>
    <row r="97" spans="1:5" s="4" customFormat="1" ht="31.5">
      <c r="A97" s="25">
        <v>82</v>
      </c>
      <c r="B97" s="15" t="s">
        <v>225</v>
      </c>
      <c r="C97" s="34">
        <v>2040</v>
      </c>
      <c r="D97" s="34"/>
      <c r="E97" s="34">
        <v>750</v>
      </c>
    </row>
    <row r="98" spans="1:5" s="7" customFormat="1" ht="15.75">
      <c r="A98" s="25">
        <v>83</v>
      </c>
      <c r="B98" s="29" t="s">
        <v>157</v>
      </c>
      <c r="C98" s="34"/>
      <c r="D98" s="34"/>
      <c r="E98" s="34">
        <v>2934</v>
      </c>
    </row>
    <row r="99" spans="1:5" s="4" customFormat="1" ht="15.75">
      <c r="A99" s="377" t="s">
        <v>270</v>
      </c>
      <c r="B99" s="407"/>
      <c r="C99" s="37">
        <f>SUM(C71:C98)</f>
        <v>7036</v>
      </c>
      <c r="D99" s="37">
        <f>SUM(D71:D98)</f>
        <v>12704</v>
      </c>
      <c r="E99" s="37">
        <f>SUM(E71:E98)</f>
        <v>32461</v>
      </c>
    </row>
    <row r="100" spans="1:5" s="4" customFormat="1" ht="15.75">
      <c r="A100" s="388" t="s">
        <v>74</v>
      </c>
      <c r="B100" s="389"/>
      <c r="C100" s="389"/>
      <c r="D100" s="390"/>
      <c r="E100" s="391"/>
    </row>
    <row r="101" spans="1:5" s="4" customFormat="1" ht="15.75">
      <c r="A101" s="25">
        <v>84</v>
      </c>
      <c r="B101" s="16" t="s">
        <v>73</v>
      </c>
      <c r="C101" s="79"/>
      <c r="D101" s="79">
        <v>2600</v>
      </c>
      <c r="E101" s="79"/>
    </row>
    <row r="102" spans="1:5" s="4" customFormat="1" ht="15.75">
      <c r="A102" s="25">
        <v>85</v>
      </c>
      <c r="B102" s="16" t="s">
        <v>158</v>
      </c>
      <c r="C102" s="79"/>
      <c r="D102" s="79"/>
      <c r="E102" s="79">
        <v>660</v>
      </c>
    </row>
    <row r="103" spans="1:5" s="4" customFormat="1" ht="15.75">
      <c r="A103" s="25">
        <v>86</v>
      </c>
      <c r="B103" s="16" t="s">
        <v>647</v>
      </c>
      <c r="C103" s="79"/>
      <c r="D103" s="79"/>
      <c r="E103" s="79">
        <v>350</v>
      </c>
    </row>
    <row r="104" spans="1:5" s="4" customFormat="1" ht="15.75">
      <c r="A104" s="25">
        <v>87</v>
      </c>
      <c r="B104" s="16" t="s">
        <v>159</v>
      </c>
      <c r="C104" s="79"/>
      <c r="D104" s="79"/>
      <c r="E104" s="79">
        <v>300</v>
      </c>
    </row>
    <row r="105" spans="1:5" s="4" customFormat="1" ht="15.75">
      <c r="A105" s="25">
        <v>88</v>
      </c>
      <c r="B105" s="16" t="s">
        <v>160</v>
      </c>
      <c r="C105" s="79"/>
      <c r="D105" s="79"/>
      <c r="E105" s="79">
        <v>600</v>
      </c>
    </row>
    <row r="106" spans="1:5" s="4" customFormat="1" ht="15.75">
      <c r="A106" s="25">
        <v>89</v>
      </c>
      <c r="B106" s="16" t="s">
        <v>644</v>
      </c>
      <c r="C106" s="79"/>
      <c r="D106" s="79"/>
      <c r="E106" s="79">
        <v>480</v>
      </c>
    </row>
    <row r="107" spans="1:5" s="4" customFormat="1" ht="15.75">
      <c r="A107" s="25">
        <v>90</v>
      </c>
      <c r="B107" s="16" t="s">
        <v>693</v>
      </c>
      <c r="C107" s="79">
        <v>950</v>
      </c>
      <c r="D107" s="79">
        <v>2500</v>
      </c>
      <c r="E107" s="79"/>
    </row>
    <row r="108" spans="1:5" s="4" customFormat="1" ht="15.75">
      <c r="A108" s="25">
        <v>91</v>
      </c>
      <c r="B108" s="16" t="s">
        <v>694</v>
      </c>
      <c r="C108" s="79"/>
      <c r="D108" s="79"/>
      <c r="E108" s="79">
        <v>800</v>
      </c>
    </row>
    <row r="109" spans="1:5" s="4" customFormat="1" ht="15.75">
      <c r="A109" s="25">
        <v>92</v>
      </c>
      <c r="B109" s="80" t="s">
        <v>224</v>
      </c>
      <c r="C109" s="81"/>
      <c r="D109" s="81">
        <v>1100</v>
      </c>
      <c r="E109" s="81">
        <v>800</v>
      </c>
    </row>
    <row r="110" spans="1:5" s="4" customFormat="1" ht="15.75">
      <c r="A110" s="25">
        <v>93</v>
      </c>
      <c r="B110" s="16" t="s">
        <v>697</v>
      </c>
      <c r="C110" s="79"/>
      <c r="D110" s="79"/>
      <c r="E110" s="79">
        <v>700</v>
      </c>
    </row>
    <row r="111" spans="1:5" s="4" customFormat="1" ht="15.75">
      <c r="A111" s="25">
        <v>94</v>
      </c>
      <c r="B111" s="16" t="s">
        <v>695</v>
      </c>
      <c r="C111" s="79"/>
      <c r="D111" s="79"/>
      <c r="E111" s="79">
        <v>1220</v>
      </c>
    </row>
    <row r="112" spans="1:5" s="4" customFormat="1" ht="15.75">
      <c r="A112" s="25">
        <v>95</v>
      </c>
      <c r="B112" s="16" t="s">
        <v>161</v>
      </c>
      <c r="C112" s="79"/>
      <c r="D112" s="79"/>
      <c r="E112" s="79">
        <v>1230</v>
      </c>
    </row>
    <row r="113" spans="1:5" s="4" customFormat="1" ht="15.75">
      <c r="A113" s="25">
        <v>96</v>
      </c>
      <c r="B113" s="16" t="s">
        <v>79</v>
      </c>
      <c r="C113" s="79"/>
      <c r="D113" s="79">
        <v>4870</v>
      </c>
      <c r="E113" s="79"/>
    </row>
    <row r="114" spans="1:5" s="4" customFormat="1" ht="15.75">
      <c r="A114" s="25">
        <v>97</v>
      </c>
      <c r="B114" s="16" t="s">
        <v>667</v>
      </c>
      <c r="C114" s="79">
        <v>2235</v>
      </c>
      <c r="D114" s="79"/>
      <c r="E114" s="79"/>
    </row>
    <row r="115" spans="1:5" s="4" customFormat="1" ht="15.75">
      <c r="A115" s="25">
        <v>98</v>
      </c>
      <c r="B115" s="16" t="s">
        <v>78</v>
      </c>
      <c r="C115" s="79"/>
      <c r="D115" s="79"/>
      <c r="E115" s="79">
        <v>200</v>
      </c>
    </row>
    <row r="116" spans="1:5" s="4" customFormat="1" ht="15.75">
      <c r="A116" s="25">
        <v>99</v>
      </c>
      <c r="B116" s="30" t="s">
        <v>162</v>
      </c>
      <c r="C116" s="79"/>
      <c r="D116" s="79"/>
      <c r="E116" s="79">
        <v>440</v>
      </c>
    </row>
    <row r="117" spans="1:5" s="4" customFormat="1" ht="15.75">
      <c r="A117" s="25">
        <v>100</v>
      </c>
      <c r="B117" s="30" t="s">
        <v>163</v>
      </c>
      <c r="C117" s="79"/>
      <c r="D117" s="79"/>
      <c r="E117" s="79">
        <v>500</v>
      </c>
    </row>
    <row r="118" spans="1:5" s="4" customFormat="1" ht="15.75">
      <c r="A118" s="25">
        <v>101</v>
      </c>
      <c r="B118" s="30" t="s">
        <v>164</v>
      </c>
      <c r="C118" s="79"/>
      <c r="D118" s="79"/>
      <c r="E118" s="79">
        <v>360</v>
      </c>
    </row>
    <row r="119" spans="1:5" s="4" customFormat="1" ht="15.75">
      <c r="A119" s="25">
        <v>102</v>
      </c>
      <c r="B119" s="30" t="s">
        <v>165</v>
      </c>
      <c r="C119" s="79"/>
      <c r="D119" s="79"/>
      <c r="E119" s="79">
        <v>500</v>
      </c>
    </row>
    <row r="120" spans="1:5" s="7" customFormat="1" ht="15.75">
      <c r="A120" s="25">
        <v>103</v>
      </c>
      <c r="B120" s="16" t="s">
        <v>166</v>
      </c>
      <c r="C120" s="79"/>
      <c r="D120" s="79">
        <v>2000</v>
      </c>
      <c r="E120" s="79"/>
    </row>
    <row r="121" spans="1:5" s="4" customFormat="1" ht="15.75">
      <c r="A121" s="377" t="s">
        <v>270</v>
      </c>
      <c r="B121" s="407"/>
      <c r="C121" s="82">
        <f>SUM(C101:C120)</f>
        <v>3185</v>
      </c>
      <c r="D121" s="82">
        <f>SUM(D101:D120)</f>
        <v>13070</v>
      </c>
      <c r="E121" s="82">
        <f>SUM(E101:E120)</f>
        <v>9140</v>
      </c>
    </row>
    <row r="122" spans="1:5" s="4" customFormat="1" ht="15.75">
      <c r="A122" s="388" t="s">
        <v>29</v>
      </c>
      <c r="B122" s="389"/>
      <c r="C122" s="389"/>
      <c r="D122" s="390"/>
      <c r="E122" s="391"/>
    </row>
    <row r="123" spans="1:5" s="4" customFormat="1" ht="15.75">
      <c r="A123" s="25">
        <v>104</v>
      </c>
      <c r="B123" s="16" t="s">
        <v>28</v>
      </c>
      <c r="C123" s="79"/>
      <c r="D123" s="16"/>
      <c r="E123" s="81">
        <v>2090</v>
      </c>
    </row>
    <row r="124" spans="1:5" s="4" customFormat="1" ht="15.75">
      <c r="A124" s="25">
        <v>105</v>
      </c>
      <c r="B124" s="16" t="s">
        <v>167</v>
      </c>
      <c r="C124" s="79"/>
      <c r="D124" s="16"/>
      <c r="E124" s="81">
        <v>450</v>
      </c>
    </row>
    <row r="125" spans="1:5" s="4" customFormat="1" ht="15.75">
      <c r="A125" s="25">
        <v>106</v>
      </c>
      <c r="B125" s="16" t="s">
        <v>168</v>
      </c>
      <c r="C125" s="34"/>
      <c r="D125" s="16"/>
      <c r="E125" s="83">
        <v>550</v>
      </c>
    </row>
    <row r="126" spans="1:5" s="4" customFormat="1" ht="15.75">
      <c r="A126" s="25">
        <v>107</v>
      </c>
      <c r="B126" s="16" t="s">
        <v>169</v>
      </c>
      <c r="C126" s="79"/>
      <c r="D126" s="16"/>
      <c r="E126" s="81">
        <v>500</v>
      </c>
    </row>
    <row r="127" spans="1:5" s="4" customFormat="1" ht="15.75">
      <c r="A127" s="25">
        <v>108</v>
      </c>
      <c r="B127" s="16" t="s">
        <v>31</v>
      </c>
      <c r="C127" s="79"/>
      <c r="D127" s="16"/>
      <c r="E127" s="81">
        <v>2220</v>
      </c>
    </row>
    <row r="128" spans="1:5" s="4" customFormat="1" ht="15.75">
      <c r="A128" s="25">
        <v>109</v>
      </c>
      <c r="B128" s="16" t="s">
        <v>170</v>
      </c>
      <c r="C128" s="79"/>
      <c r="D128" s="16"/>
      <c r="E128" s="81">
        <v>1040</v>
      </c>
    </row>
    <row r="129" spans="1:5" s="4" customFormat="1" ht="15.75">
      <c r="A129" s="25">
        <v>110</v>
      </c>
      <c r="B129" s="16" t="s">
        <v>708</v>
      </c>
      <c r="C129" s="79">
        <v>7440</v>
      </c>
      <c r="D129" s="16"/>
      <c r="E129" s="81"/>
    </row>
    <row r="130" spans="1:5" s="7" customFormat="1" ht="15.75">
      <c r="A130" s="25">
        <v>111</v>
      </c>
      <c r="B130" s="16" t="s">
        <v>666</v>
      </c>
      <c r="C130" s="79"/>
      <c r="D130" s="16"/>
      <c r="E130" s="16">
        <v>190</v>
      </c>
    </row>
    <row r="131" spans="1:5" s="4" customFormat="1" ht="15.75">
      <c r="A131" s="25">
        <v>112</v>
      </c>
      <c r="B131" s="80" t="s">
        <v>33</v>
      </c>
      <c r="C131" s="79"/>
      <c r="D131" s="16"/>
      <c r="E131" s="81">
        <v>2000</v>
      </c>
    </row>
    <row r="132" spans="1:5" s="4" customFormat="1" ht="15.75">
      <c r="A132" s="25">
        <v>113</v>
      </c>
      <c r="B132" s="80" t="s">
        <v>565</v>
      </c>
      <c r="C132" s="87"/>
      <c r="D132" s="16"/>
      <c r="E132" s="81">
        <v>220</v>
      </c>
    </row>
    <row r="133" spans="1:5" s="4" customFormat="1" ht="15.75">
      <c r="A133" s="25">
        <v>114</v>
      </c>
      <c r="B133" s="80" t="s">
        <v>172</v>
      </c>
      <c r="C133" s="87"/>
      <c r="D133" s="16"/>
      <c r="E133" s="81">
        <v>640</v>
      </c>
    </row>
    <row r="134" spans="1:5" s="4" customFormat="1" ht="15.75">
      <c r="A134" s="25">
        <v>115</v>
      </c>
      <c r="B134" s="80" t="s">
        <v>173</v>
      </c>
      <c r="C134" s="87"/>
      <c r="D134" s="16"/>
      <c r="E134" s="81">
        <v>300</v>
      </c>
    </row>
    <row r="135" spans="1:5" s="8" customFormat="1" ht="15.75">
      <c r="A135" s="25">
        <v>116</v>
      </c>
      <c r="B135" s="16" t="s">
        <v>35</v>
      </c>
      <c r="C135" s="81"/>
      <c r="D135" s="16"/>
      <c r="E135" s="81">
        <v>1484</v>
      </c>
    </row>
    <row r="136" spans="1:5" s="4" customFormat="1" ht="15.75">
      <c r="A136" s="25">
        <v>117</v>
      </c>
      <c r="B136" s="80" t="s">
        <v>17</v>
      </c>
      <c r="C136" s="81"/>
      <c r="D136" s="29"/>
      <c r="E136" s="81">
        <v>900</v>
      </c>
    </row>
    <row r="137" spans="1:5" s="4" customFormat="1" ht="15.75">
      <c r="A137" s="25">
        <v>118</v>
      </c>
      <c r="B137" s="16" t="s">
        <v>34</v>
      </c>
      <c r="C137" s="81"/>
      <c r="D137" s="16"/>
      <c r="E137" s="81">
        <v>1300</v>
      </c>
    </row>
    <row r="138" spans="1:5" s="4" customFormat="1" ht="15.75">
      <c r="A138" s="25">
        <v>119</v>
      </c>
      <c r="B138" s="16" t="s">
        <v>711</v>
      </c>
      <c r="C138" s="81">
        <v>3340</v>
      </c>
      <c r="D138" s="16"/>
      <c r="E138" s="81"/>
    </row>
    <row r="139" spans="1:5" s="4" customFormat="1" ht="15.75">
      <c r="A139" s="25">
        <v>120</v>
      </c>
      <c r="B139" s="16" t="s">
        <v>32</v>
      </c>
      <c r="C139" s="81"/>
      <c r="D139" s="16"/>
      <c r="E139" s="81">
        <v>1500</v>
      </c>
    </row>
    <row r="140" spans="1:5" s="4" customFormat="1" ht="15.75">
      <c r="A140" s="25">
        <v>121</v>
      </c>
      <c r="B140" s="16" t="s">
        <v>36</v>
      </c>
      <c r="C140" s="81"/>
      <c r="D140" s="16"/>
      <c r="E140" s="81">
        <v>9376</v>
      </c>
    </row>
    <row r="141" spans="1:5" s="4" customFormat="1" ht="15.75">
      <c r="A141" s="25">
        <v>122</v>
      </c>
      <c r="B141" s="16" t="s">
        <v>705</v>
      </c>
      <c r="C141" s="81"/>
      <c r="D141" s="16"/>
      <c r="E141" s="81">
        <v>2156</v>
      </c>
    </row>
    <row r="142" spans="1:5" s="4" customFormat="1" ht="15.75">
      <c r="A142" s="25">
        <v>123</v>
      </c>
      <c r="B142" s="80" t="s">
        <v>30</v>
      </c>
      <c r="C142" s="81"/>
      <c r="D142" s="16"/>
      <c r="E142" s="81">
        <v>512</v>
      </c>
    </row>
    <row r="143" spans="1:5" s="4" customFormat="1" ht="15.75">
      <c r="A143" s="408" t="s">
        <v>270</v>
      </c>
      <c r="B143" s="408"/>
      <c r="C143" s="82">
        <f>SUM(C123:C142)</f>
        <v>10780</v>
      </c>
      <c r="D143" s="82">
        <f>SUM(D123:D142)</f>
        <v>0</v>
      </c>
      <c r="E143" s="82">
        <f>SUM(E123:E142)</f>
        <v>27428</v>
      </c>
    </row>
    <row r="144" spans="1:5" s="4" customFormat="1" ht="15.75">
      <c r="A144" s="388" t="s">
        <v>1551</v>
      </c>
      <c r="B144" s="389"/>
      <c r="C144" s="389"/>
      <c r="D144" s="390"/>
      <c r="E144" s="391"/>
    </row>
    <row r="145" spans="1:5" s="7" customFormat="1" ht="15.75">
      <c r="A145" s="25">
        <v>127</v>
      </c>
      <c r="B145" s="16" t="s">
        <v>715</v>
      </c>
      <c r="C145" s="34"/>
      <c r="D145" s="16"/>
      <c r="E145" s="34">
        <v>1060</v>
      </c>
    </row>
    <row r="146" spans="1:5" s="7" customFormat="1" ht="15.75">
      <c r="A146" s="25">
        <v>128</v>
      </c>
      <c r="B146" s="16" t="s">
        <v>24</v>
      </c>
      <c r="C146" s="34"/>
      <c r="D146" s="16"/>
      <c r="E146" s="34">
        <v>1800</v>
      </c>
    </row>
    <row r="147" spans="1:5" s="7" customFormat="1" ht="15.75">
      <c r="A147" s="25"/>
      <c r="B147" s="80" t="s">
        <v>19</v>
      </c>
      <c r="C147" s="87"/>
      <c r="D147" s="16"/>
      <c r="E147" s="16">
        <v>534</v>
      </c>
    </row>
    <row r="148" spans="1:5" s="7" customFormat="1" ht="15.75">
      <c r="A148" s="377" t="s">
        <v>270</v>
      </c>
      <c r="B148" s="377"/>
      <c r="C148" s="37">
        <f>SUM(C145:C146)</f>
        <v>0</v>
      </c>
      <c r="D148" s="37">
        <f>SUM(D145:D146)</f>
        <v>0</v>
      </c>
      <c r="E148" s="37">
        <f>SUM(E145:E147)</f>
        <v>3394</v>
      </c>
    </row>
    <row r="149" spans="1:5" s="7" customFormat="1" ht="15.75">
      <c r="A149" s="406" t="s">
        <v>174</v>
      </c>
      <c r="B149" s="406"/>
      <c r="C149" s="228">
        <f>C148+C143+C121+C99+C69+C56+C40+C34+C5</f>
        <v>82421</v>
      </c>
      <c r="D149" s="228">
        <f>D148+D143+D121+D99+D69+D56+D40+D34+D5</f>
        <v>36834</v>
      </c>
      <c r="E149" s="228">
        <f>E148+E143+E121+E99+E69+E56+E40+E34+E5</f>
        <v>96945</v>
      </c>
    </row>
  </sheetData>
  <sheetProtection/>
  <mergeCells count="21">
    <mergeCell ref="C3:E3"/>
    <mergeCell ref="A121:B121"/>
    <mergeCell ref="A34:B34"/>
    <mergeCell ref="A143:B143"/>
    <mergeCell ref="A100:E100"/>
    <mergeCell ref="A1:E1"/>
    <mergeCell ref="A41:E41"/>
    <mergeCell ref="A57:E57"/>
    <mergeCell ref="A6:E6"/>
    <mergeCell ref="A35:E35"/>
    <mergeCell ref="A3:A4"/>
    <mergeCell ref="A148:B148"/>
    <mergeCell ref="B3:B4"/>
    <mergeCell ref="A70:E70"/>
    <mergeCell ref="A40:B40"/>
    <mergeCell ref="A149:B149"/>
    <mergeCell ref="A144:E144"/>
    <mergeCell ref="A56:B56"/>
    <mergeCell ref="A69:B69"/>
    <mergeCell ref="A99:B99"/>
    <mergeCell ref="A122:E122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9"/>
  <sheetViews>
    <sheetView zoomScalePageLayoutView="0" workbookViewId="0" topLeftCell="A1">
      <selection activeCell="H18" sqref="H18"/>
    </sheetView>
  </sheetViews>
  <sheetFormatPr defaultColWidth="9.140625" defaultRowHeight="12.75"/>
  <cols>
    <col min="1" max="1" width="9.140625" style="27" customWidth="1"/>
    <col min="2" max="2" width="48.00390625" style="27" customWidth="1"/>
    <col min="3" max="3" width="11.57421875" style="27" customWidth="1"/>
  </cols>
  <sheetData>
    <row r="1" spans="1:3" ht="18.75">
      <c r="A1" s="331" t="s">
        <v>1827</v>
      </c>
      <c r="B1" s="332"/>
      <c r="C1" s="332"/>
    </row>
    <row r="3" spans="1:3" ht="18.75">
      <c r="A3" s="90" t="s">
        <v>304</v>
      </c>
      <c r="B3" s="90" t="s">
        <v>305</v>
      </c>
      <c r="C3" s="90" t="s">
        <v>1343</v>
      </c>
    </row>
    <row r="4" spans="1:3" ht="15.75">
      <c r="A4" s="25">
        <v>1</v>
      </c>
      <c r="B4" s="29" t="s">
        <v>239</v>
      </c>
      <c r="C4" s="25">
        <v>1280</v>
      </c>
    </row>
    <row r="5" spans="1:3" ht="15.75">
      <c r="A5" s="25">
        <v>2</v>
      </c>
      <c r="B5" s="29" t="s">
        <v>240</v>
      </c>
      <c r="C5" s="25">
        <v>860</v>
      </c>
    </row>
    <row r="6" spans="1:3" ht="15.75">
      <c r="A6" s="25">
        <v>3</v>
      </c>
      <c r="B6" s="29" t="s">
        <v>241</v>
      </c>
      <c r="C6" s="25">
        <v>550</v>
      </c>
    </row>
    <row r="7" spans="1:3" ht="15.75">
      <c r="A7" s="25">
        <v>4</v>
      </c>
      <c r="B7" s="29" t="s">
        <v>242</v>
      </c>
      <c r="C7" s="25">
        <v>640</v>
      </c>
    </row>
    <row r="8" spans="1:3" ht="15.75">
      <c r="A8" s="25">
        <v>5</v>
      </c>
      <c r="B8" s="29" t="s">
        <v>330</v>
      </c>
      <c r="C8" s="25">
        <v>750</v>
      </c>
    </row>
    <row r="9" spans="1:3" ht="15.75">
      <c r="A9" s="25">
        <v>6</v>
      </c>
      <c r="B9" s="29" t="s">
        <v>243</v>
      </c>
      <c r="C9" s="25">
        <v>1000</v>
      </c>
    </row>
    <row r="10" spans="1:3" ht="15.75">
      <c r="A10" s="377" t="s">
        <v>13</v>
      </c>
      <c r="B10" s="378"/>
      <c r="C10" s="54">
        <f>SUM(C4:C9)</f>
        <v>5080</v>
      </c>
    </row>
    <row r="12" spans="1:3" ht="18.75">
      <c r="A12" s="331" t="s">
        <v>1828</v>
      </c>
      <c r="B12" s="332"/>
      <c r="C12" s="332"/>
    </row>
    <row r="13" spans="1:3" ht="15.75">
      <c r="A13" s="92"/>
      <c r="C13" s="113"/>
    </row>
    <row r="14" spans="1:3" ht="18.75">
      <c r="A14" s="107" t="s">
        <v>4</v>
      </c>
      <c r="B14" s="108" t="s">
        <v>5</v>
      </c>
      <c r="C14" s="109" t="s">
        <v>1343</v>
      </c>
    </row>
    <row r="15" spans="1:3" ht="21" customHeight="1">
      <c r="A15" s="48">
        <v>1</v>
      </c>
      <c r="B15" s="110" t="s">
        <v>6</v>
      </c>
      <c r="C15" s="111">
        <v>356</v>
      </c>
    </row>
    <row r="16" spans="1:3" ht="19.5" customHeight="1">
      <c r="A16" s="48">
        <v>2</v>
      </c>
      <c r="B16" s="110" t="s">
        <v>7</v>
      </c>
      <c r="C16" s="111">
        <v>379</v>
      </c>
    </row>
    <row r="17" spans="1:3" ht="19.5" customHeight="1">
      <c r="A17" s="48">
        <v>3</v>
      </c>
      <c r="B17" s="110" t="s">
        <v>8</v>
      </c>
      <c r="C17" s="111">
        <v>650</v>
      </c>
    </row>
    <row r="18" spans="1:3" ht="31.5">
      <c r="A18" s="48">
        <v>4</v>
      </c>
      <c r="B18" s="110" t="s">
        <v>9</v>
      </c>
      <c r="C18" s="111">
        <v>500</v>
      </c>
    </row>
    <row r="19" spans="1:3" ht="22.5" customHeight="1">
      <c r="A19" s="48">
        <v>5</v>
      </c>
      <c r="B19" s="110" t="s">
        <v>10</v>
      </c>
      <c r="C19" s="111">
        <v>200</v>
      </c>
    </row>
    <row r="20" spans="1:3" ht="18" customHeight="1">
      <c r="A20" s="48">
        <v>6</v>
      </c>
      <c r="B20" s="110" t="s">
        <v>730</v>
      </c>
      <c r="C20" s="111">
        <v>3369</v>
      </c>
    </row>
    <row r="21" spans="1:3" ht="18.75" customHeight="1">
      <c r="A21" s="48">
        <v>7</v>
      </c>
      <c r="B21" s="110" t="s">
        <v>11</v>
      </c>
      <c r="C21" s="111">
        <v>500</v>
      </c>
    </row>
    <row r="22" spans="1:3" ht="19.5" customHeight="1">
      <c r="A22" s="48">
        <v>8</v>
      </c>
      <c r="B22" s="110" t="s">
        <v>12</v>
      </c>
      <c r="C22" s="111">
        <v>125</v>
      </c>
    </row>
    <row r="23" spans="1:3" ht="31.5">
      <c r="A23" s="48">
        <v>9</v>
      </c>
      <c r="B23" s="110" t="s">
        <v>789</v>
      </c>
      <c r="C23" s="111">
        <v>13000</v>
      </c>
    </row>
    <row r="24" spans="1:3" ht="18" customHeight="1">
      <c r="A24" s="48">
        <v>10</v>
      </c>
      <c r="B24" s="15" t="s">
        <v>268</v>
      </c>
      <c r="C24" s="112">
        <v>129</v>
      </c>
    </row>
    <row r="25" spans="1:3" ht="18" customHeight="1">
      <c r="A25" s="48">
        <v>11</v>
      </c>
      <c r="B25" s="15" t="s">
        <v>788</v>
      </c>
      <c r="C25" s="112">
        <v>270</v>
      </c>
    </row>
    <row r="26" spans="1:3" ht="18" customHeight="1">
      <c r="A26" s="48">
        <v>12</v>
      </c>
      <c r="B26" s="15" t="s">
        <v>790</v>
      </c>
      <c r="C26" s="112">
        <v>840</v>
      </c>
    </row>
    <row r="27" spans="1:3" ht="18" customHeight="1">
      <c r="A27" s="48">
        <v>13</v>
      </c>
      <c r="B27" s="15" t="s">
        <v>791</v>
      </c>
      <c r="C27" s="112">
        <v>150</v>
      </c>
    </row>
    <row r="28" spans="1:3" ht="18" customHeight="1">
      <c r="A28" s="48">
        <v>14</v>
      </c>
      <c r="B28" s="15" t="s">
        <v>792</v>
      </c>
      <c r="C28" s="112">
        <v>1000</v>
      </c>
    </row>
    <row r="29" spans="1:3" ht="15.75">
      <c r="A29" s="324" t="s">
        <v>13</v>
      </c>
      <c r="B29" s="326"/>
      <c r="C29" s="57">
        <f>SUM(C15:C28)</f>
        <v>21468</v>
      </c>
    </row>
  </sheetData>
  <sheetProtection/>
  <mergeCells count="4">
    <mergeCell ref="A1:C1"/>
    <mergeCell ref="A10:B10"/>
    <mergeCell ref="A12:C12"/>
    <mergeCell ref="A29:B29"/>
  </mergeCells>
  <printOptions/>
  <pageMargins left="0.75" right="0.75" top="1" bottom="1" header="0.5" footer="0.5"/>
  <pageSetup fitToHeight="0" fitToWidth="1"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4"/>
  <sheetViews>
    <sheetView zoomScalePageLayoutView="0" workbookViewId="0" topLeftCell="A16">
      <selection activeCell="N28" sqref="N28"/>
    </sheetView>
  </sheetViews>
  <sheetFormatPr defaultColWidth="9.140625" defaultRowHeight="12.75"/>
  <cols>
    <col min="1" max="1" width="9.140625" style="27" customWidth="1"/>
    <col min="2" max="2" width="57.57421875" style="60" customWidth="1"/>
    <col min="3" max="3" width="11.421875" style="27" customWidth="1"/>
  </cols>
  <sheetData>
    <row r="1" spans="1:3" ht="18.75">
      <c r="A1" s="331" t="s">
        <v>1829</v>
      </c>
      <c r="B1" s="331"/>
      <c r="C1" s="331"/>
    </row>
    <row r="2" spans="1:3" s="6" customFormat="1" ht="18.75" customHeight="1">
      <c r="A2" s="27"/>
      <c r="B2" s="60"/>
      <c r="C2" s="27"/>
    </row>
    <row r="3" spans="1:3" s="6" customFormat="1" ht="18.75">
      <c r="A3" s="90" t="s">
        <v>4</v>
      </c>
      <c r="B3" s="93" t="s">
        <v>176</v>
      </c>
      <c r="C3" s="91" t="s">
        <v>1343</v>
      </c>
    </row>
    <row r="4" spans="1:3" s="6" customFormat="1" ht="15.75">
      <c r="A4" s="25">
        <v>1</v>
      </c>
      <c r="B4" s="15" t="s">
        <v>177</v>
      </c>
      <c r="C4" s="88">
        <v>70000</v>
      </c>
    </row>
    <row r="5" spans="1:3" s="6" customFormat="1" ht="15.75">
      <c r="A5" s="25">
        <v>2</v>
      </c>
      <c r="B5" s="15" t="s">
        <v>178</v>
      </c>
      <c r="C5" s="88">
        <v>80000</v>
      </c>
    </row>
    <row r="6" spans="1:3" s="6" customFormat="1" ht="15.75">
      <c r="A6" s="25">
        <v>3</v>
      </c>
      <c r="B6" s="15" t="s">
        <v>179</v>
      </c>
      <c r="C6" s="88">
        <v>45000</v>
      </c>
    </row>
    <row r="7" spans="1:3" s="6" customFormat="1" ht="15.75">
      <c r="A7" s="25">
        <v>4</v>
      </c>
      <c r="B7" s="15" t="s">
        <v>183</v>
      </c>
      <c r="C7" s="88">
        <v>2500</v>
      </c>
    </row>
    <row r="8" spans="1:3" s="6" customFormat="1" ht="15.75">
      <c r="A8" s="25">
        <v>5</v>
      </c>
      <c r="B8" s="15" t="s">
        <v>180</v>
      </c>
      <c r="C8" s="88">
        <v>2500</v>
      </c>
    </row>
    <row r="9" spans="1:3" s="6" customFormat="1" ht="15.75">
      <c r="A9" s="25">
        <v>6</v>
      </c>
      <c r="B9" s="15" t="s">
        <v>181</v>
      </c>
      <c r="C9" s="88">
        <v>25000</v>
      </c>
    </row>
    <row r="10" spans="1:3" s="6" customFormat="1" ht="15.75">
      <c r="A10" s="25">
        <v>7</v>
      </c>
      <c r="B10" s="15" t="s">
        <v>193</v>
      </c>
      <c r="C10" s="88">
        <v>30000</v>
      </c>
    </row>
    <row r="11" spans="1:3" s="6" customFormat="1" ht="15.75">
      <c r="A11" s="25">
        <v>8</v>
      </c>
      <c r="B11" s="15" t="s">
        <v>186</v>
      </c>
      <c r="C11" s="88">
        <v>10000</v>
      </c>
    </row>
    <row r="12" spans="1:3" s="6" customFormat="1" ht="15.75">
      <c r="A12" s="25">
        <v>9</v>
      </c>
      <c r="B12" s="15" t="s">
        <v>187</v>
      </c>
      <c r="C12" s="34">
        <v>4000</v>
      </c>
    </row>
    <row r="13" spans="1:3" s="6" customFormat="1" ht="15.75">
      <c r="A13" s="25">
        <v>10</v>
      </c>
      <c r="B13" s="15" t="s">
        <v>185</v>
      </c>
      <c r="C13" s="88">
        <v>16500</v>
      </c>
    </row>
    <row r="14" spans="1:3" s="6" customFormat="1" ht="15.75">
      <c r="A14" s="25">
        <v>11</v>
      </c>
      <c r="B14" s="15" t="s">
        <v>188</v>
      </c>
      <c r="C14" s="88">
        <v>1000</v>
      </c>
    </row>
    <row r="15" spans="1:3" s="6" customFormat="1" ht="15.75">
      <c r="A15" s="25">
        <v>12</v>
      </c>
      <c r="B15" s="15" t="s">
        <v>189</v>
      </c>
      <c r="C15" s="88">
        <v>1000</v>
      </c>
    </row>
    <row r="16" spans="1:3" s="6" customFormat="1" ht="15.75">
      <c r="A16" s="25">
        <v>13</v>
      </c>
      <c r="B16" s="15" t="s">
        <v>190</v>
      </c>
      <c r="C16" s="88">
        <v>8000</v>
      </c>
    </row>
    <row r="17" spans="1:3" s="6" customFormat="1" ht="15.75">
      <c r="A17" s="25">
        <v>14</v>
      </c>
      <c r="B17" s="15" t="s">
        <v>192</v>
      </c>
      <c r="C17" s="88">
        <v>2000</v>
      </c>
    </row>
    <row r="18" spans="1:3" s="6" customFormat="1" ht="15.75">
      <c r="A18" s="25">
        <v>15</v>
      </c>
      <c r="B18" s="15" t="s">
        <v>194</v>
      </c>
      <c r="C18" s="88">
        <v>40000</v>
      </c>
    </row>
    <row r="19" spans="1:3" s="6" customFormat="1" ht="15.75">
      <c r="A19" s="25">
        <v>16</v>
      </c>
      <c r="B19" s="15" t="s">
        <v>195</v>
      </c>
      <c r="C19" s="88">
        <v>1000</v>
      </c>
    </row>
    <row r="20" spans="1:3" s="6" customFormat="1" ht="15.75">
      <c r="A20" s="25">
        <v>19</v>
      </c>
      <c r="B20" s="15" t="s">
        <v>209</v>
      </c>
      <c r="C20" s="88">
        <v>2000</v>
      </c>
    </row>
    <row r="21" spans="1:3" s="6" customFormat="1" ht="18" customHeight="1">
      <c r="A21" s="25">
        <v>20</v>
      </c>
      <c r="B21" s="15" t="s">
        <v>216</v>
      </c>
      <c r="C21" s="88">
        <v>90000</v>
      </c>
    </row>
    <row r="22" spans="1:3" s="6" customFormat="1" ht="15.75">
      <c r="A22" s="25">
        <v>21</v>
      </c>
      <c r="B22" s="15" t="s">
        <v>217</v>
      </c>
      <c r="C22" s="88">
        <v>50000</v>
      </c>
    </row>
    <row r="23" spans="1:3" s="6" customFormat="1" ht="19.5" customHeight="1">
      <c r="A23" s="25">
        <v>22</v>
      </c>
      <c r="B23" s="15" t="s">
        <v>219</v>
      </c>
      <c r="C23" s="88">
        <v>50000</v>
      </c>
    </row>
    <row r="24" spans="1:3" s="6" customFormat="1" ht="15.75">
      <c r="A24" s="25">
        <v>23</v>
      </c>
      <c r="B24" s="15" t="s">
        <v>218</v>
      </c>
      <c r="C24" s="88">
        <v>1000</v>
      </c>
    </row>
    <row r="25" spans="1:3" s="6" customFormat="1" ht="15.75">
      <c r="A25" s="25">
        <v>24</v>
      </c>
      <c r="B25" s="15" t="s">
        <v>1537</v>
      </c>
      <c r="C25" s="88">
        <v>10000</v>
      </c>
    </row>
    <row r="26" spans="1:3" s="6" customFormat="1" ht="15.75">
      <c r="A26" s="25">
        <v>25</v>
      </c>
      <c r="B26" s="15" t="s">
        <v>220</v>
      </c>
      <c r="C26" s="88">
        <v>20000</v>
      </c>
    </row>
    <row r="27" spans="1:3" s="6" customFormat="1" ht="15.75">
      <c r="A27" s="25">
        <v>26</v>
      </c>
      <c r="B27" s="15" t="s">
        <v>221</v>
      </c>
      <c r="C27" s="88">
        <v>1000</v>
      </c>
    </row>
    <row r="28" spans="1:3" s="6" customFormat="1" ht="15.75">
      <c r="A28" s="25">
        <v>27</v>
      </c>
      <c r="B28" s="15" t="s">
        <v>1538</v>
      </c>
      <c r="C28" s="88">
        <v>25000</v>
      </c>
    </row>
    <row r="29" spans="1:3" s="6" customFormat="1" ht="15.75">
      <c r="A29" s="25">
        <v>28</v>
      </c>
      <c r="B29" s="15" t="s">
        <v>182</v>
      </c>
      <c r="C29" s="34">
        <v>5000</v>
      </c>
    </row>
    <row r="30" spans="1:3" s="6" customFormat="1" ht="15.75">
      <c r="A30" s="25">
        <v>29</v>
      </c>
      <c r="B30" s="15" t="s">
        <v>210</v>
      </c>
      <c r="C30" s="88">
        <v>1000</v>
      </c>
    </row>
    <row r="31" spans="1:3" s="6" customFormat="1" ht="15.75">
      <c r="A31" s="25">
        <v>30</v>
      </c>
      <c r="B31" s="15" t="s">
        <v>211</v>
      </c>
      <c r="C31" s="88">
        <v>12600</v>
      </c>
    </row>
    <row r="32" spans="1:3" s="6" customFormat="1" ht="15.75">
      <c r="A32" s="25">
        <v>32</v>
      </c>
      <c r="B32" s="15" t="s">
        <v>1539</v>
      </c>
      <c r="C32" s="88">
        <v>1000</v>
      </c>
    </row>
    <row r="33" spans="1:3" s="6" customFormat="1" ht="15.75">
      <c r="A33" s="25">
        <v>33</v>
      </c>
      <c r="B33" s="15" t="s">
        <v>212</v>
      </c>
      <c r="C33" s="88">
        <v>2000</v>
      </c>
    </row>
    <row r="34" spans="1:3" s="6" customFormat="1" ht="15.75">
      <c r="A34" s="25">
        <v>34</v>
      </c>
      <c r="B34" s="15" t="s">
        <v>213</v>
      </c>
      <c r="C34" s="88">
        <v>44000</v>
      </c>
    </row>
    <row r="35" spans="1:3" s="6" customFormat="1" ht="15.75">
      <c r="A35" s="25">
        <v>35</v>
      </c>
      <c r="B35" s="15" t="s">
        <v>247</v>
      </c>
      <c r="C35" s="88">
        <v>2000</v>
      </c>
    </row>
    <row r="36" spans="1:3" s="6" customFormat="1" ht="15.75">
      <c r="A36" s="25">
        <v>36</v>
      </c>
      <c r="B36" s="15" t="s">
        <v>214</v>
      </c>
      <c r="C36" s="88">
        <v>2000</v>
      </c>
    </row>
    <row r="37" spans="1:3" s="6" customFormat="1" ht="15.75">
      <c r="A37" s="25">
        <v>37</v>
      </c>
      <c r="B37" s="15" t="s">
        <v>244</v>
      </c>
      <c r="C37" s="88">
        <v>70000</v>
      </c>
    </row>
    <row r="38" spans="1:3" s="6" customFormat="1" ht="15.75">
      <c r="A38" s="25">
        <v>38</v>
      </c>
      <c r="B38" s="15" t="s">
        <v>215</v>
      </c>
      <c r="C38" s="88">
        <v>35000</v>
      </c>
    </row>
    <row r="39" spans="1:3" s="6" customFormat="1" ht="15.75">
      <c r="A39" s="25">
        <v>39</v>
      </c>
      <c r="B39" s="15" t="s">
        <v>1540</v>
      </c>
      <c r="C39" s="88">
        <v>12000</v>
      </c>
    </row>
    <row r="40" spans="1:3" s="6" customFormat="1" ht="15.75">
      <c r="A40" s="25">
        <v>40</v>
      </c>
      <c r="B40" s="15" t="s">
        <v>1541</v>
      </c>
      <c r="C40" s="88">
        <v>20000</v>
      </c>
    </row>
    <row r="41" spans="1:3" s="6" customFormat="1" ht="15.75">
      <c r="A41" s="25">
        <v>41</v>
      </c>
      <c r="B41" s="15" t="s">
        <v>184</v>
      </c>
      <c r="C41" s="88">
        <v>35000</v>
      </c>
    </row>
    <row r="42" spans="1:3" s="6" customFormat="1" ht="15.75">
      <c r="A42" s="25">
        <v>42</v>
      </c>
      <c r="B42" s="15" t="s">
        <v>191</v>
      </c>
      <c r="C42" s="88">
        <v>25000</v>
      </c>
    </row>
    <row r="43" spans="1:3" s="6" customFormat="1" ht="15.75">
      <c r="A43" s="392" t="s">
        <v>222</v>
      </c>
      <c r="B43" s="394"/>
      <c r="C43" s="118">
        <f>SUM(C4:C42)</f>
        <v>854100</v>
      </c>
    </row>
    <row r="44" ht="15.75">
      <c r="C44" s="113"/>
    </row>
  </sheetData>
  <sheetProtection/>
  <mergeCells count="2">
    <mergeCell ref="A43:B43"/>
    <mergeCell ref="A1:C1"/>
  </mergeCells>
  <printOptions/>
  <pageMargins left="0.7480314960629921" right="0.7480314960629921" top="0.984251968503937" bottom="0.7874015748031497" header="0.5118110236220472" footer="0.5118110236220472"/>
  <pageSetup fitToHeight="0" fitToWidth="1" horizontalDpi="200" verticalDpi="2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0"/>
  <sheetViews>
    <sheetView zoomScale="80" zoomScaleNormal="80" zoomScalePageLayoutView="0" workbookViewId="0" topLeftCell="A25">
      <selection activeCell="S6" sqref="S6"/>
    </sheetView>
  </sheetViews>
  <sheetFormatPr defaultColWidth="9.140625" defaultRowHeight="12.75"/>
  <cols>
    <col min="1" max="1" width="7.421875" style="0" customWidth="1"/>
    <col min="2" max="2" width="44.8515625" style="0" customWidth="1"/>
    <col min="3" max="3" width="18.57421875" style="0" customWidth="1"/>
    <col min="4" max="4" width="16.421875" style="0" customWidth="1"/>
    <col min="5" max="5" width="16.57421875" style="0" customWidth="1"/>
    <col min="6" max="6" width="13.8515625" style="0" customWidth="1"/>
    <col min="7" max="7" width="25.421875" style="0" customWidth="1"/>
  </cols>
  <sheetData>
    <row r="2" spans="1:7" ht="18.75">
      <c r="A2" s="415" t="s">
        <v>1941</v>
      </c>
      <c r="B2" s="415"/>
      <c r="C2" s="415"/>
      <c r="D2" s="415"/>
      <c r="E2" s="415"/>
      <c r="F2" s="415"/>
      <c r="G2" s="415"/>
    </row>
    <row r="3" ht="18.75">
      <c r="A3" s="279"/>
    </row>
    <row r="4" spans="1:7" ht="47.25">
      <c r="A4" s="280" t="s">
        <v>4</v>
      </c>
      <c r="B4" s="280" t="s">
        <v>1835</v>
      </c>
      <c r="C4" s="280" t="s">
        <v>1836</v>
      </c>
      <c r="D4" s="280" t="s">
        <v>1837</v>
      </c>
      <c r="E4" s="280" t="s">
        <v>1838</v>
      </c>
      <c r="F4" s="280" t="s">
        <v>1839</v>
      </c>
      <c r="G4" s="280" t="s">
        <v>1840</v>
      </c>
    </row>
    <row r="5" spans="1:7" ht="30" customHeight="1">
      <c r="A5" s="253">
        <v>1</v>
      </c>
      <c r="B5" s="281" t="s">
        <v>1841</v>
      </c>
      <c r="C5" s="282"/>
      <c r="D5" s="253" t="s">
        <v>325</v>
      </c>
      <c r="E5" s="253" t="s">
        <v>1842</v>
      </c>
      <c r="F5" s="283">
        <v>10000</v>
      </c>
      <c r="G5" s="417" t="s">
        <v>1933</v>
      </c>
    </row>
    <row r="6" spans="1:7" ht="75">
      <c r="A6" s="253">
        <v>2</v>
      </c>
      <c r="B6" s="284" t="s">
        <v>1843</v>
      </c>
      <c r="C6" s="285">
        <v>42088</v>
      </c>
      <c r="D6" s="286" t="s">
        <v>1844</v>
      </c>
      <c r="E6" s="253" t="s">
        <v>1845</v>
      </c>
      <c r="F6" s="253">
        <v>1000</v>
      </c>
      <c r="G6" s="418"/>
    </row>
    <row r="7" spans="1:7" ht="15.75" customHeight="1">
      <c r="A7" s="253">
        <v>3</v>
      </c>
      <c r="B7" s="281" t="s">
        <v>1846</v>
      </c>
      <c r="C7" s="282"/>
      <c r="D7" s="253" t="s">
        <v>325</v>
      </c>
      <c r="E7" s="253" t="s">
        <v>1847</v>
      </c>
      <c r="F7" s="253">
        <v>5000</v>
      </c>
      <c r="G7" s="418"/>
    </row>
    <row r="8" spans="1:7" ht="15" customHeight="1">
      <c r="A8" s="253">
        <v>4</v>
      </c>
      <c r="B8" s="284" t="s">
        <v>1848</v>
      </c>
      <c r="C8" s="286"/>
      <c r="D8" s="286" t="s">
        <v>1927</v>
      </c>
      <c r="E8" s="253"/>
      <c r="F8" s="253"/>
      <c r="G8" s="418"/>
    </row>
    <row r="9" spans="1:7" ht="31.5">
      <c r="A9" s="253">
        <v>5</v>
      </c>
      <c r="B9" s="281" t="s">
        <v>1849</v>
      </c>
      <c r="C9" s="282">
        <v>42128</v>
      </c>
      <c r="D9" s="253" t="s">
        <v>1850</v>
      </c>
      <c r="E9" s="253" t="s">
        <v>1851</v>
      </c>
      <c r="F9" s="253">
        <v>5000</v>
      </c>
      <c r="G9" s="418"/>
    </row>
    <row r="10" spans="1:7" ht="78.75">
      <c r="A10" s="253">
        <v>6</v>
      </c>
      <c r="B10" s="281" t="s">
        <v>1852</v>
      </c>
      <c r="C10" s="253" t="s">
        <v>1928</v>
      </c>
      <c r="D10" s="253" t="s">
        <v>1853</v>
      </c>
      <c r="E10" s="253"/>
      <c r="F10" s="283">
        <v>100000</v>
      </c>
      <c r="G10" s="418"/>
    </row>
    <row r="11" spans="1:7" ht="60">
      <c r="A11" s="253">
        <v>7</v>
      </c>
      <c r="B11" s="284" t="s">
        <v>1854</v>
      </c>
      <c r="C11" s="285">
        <v>42169</v>
      </c>
      <c r="D11" s="286" t="s">
        <v>1844</v>
      </c>
      <c r="E11" s="253" t="s">
        <v>1845</v>
      </c>
      <c r="F11" s="253">
        <v>1000</v>
      </c>
      <c r="G11" s="418"/>
    </row>
    <row r="12" spans="1:7" ht="30">
      <c r="A12" s="253">
        <v>8</v>
      </c>
      <c r="B12" s="284" t="s">
        <v>1855</v>
      </c>
      <c r="C12" s="285" t="s">
        <v>1928</v>
      </c>
      <c r="D12" s="286" t="s">
        <v>341</v>
      </c>
      <c r="E12" s="253"/>
      <c r="F12" s="283">
        <v>2000</v>
      </c>
      <c r="G12" s="418"/>
    </row>
    <row r="13" spans="1:7" ht="15.75" customHeight="1">
      <c r="A13" s="253">
        <v>9</v>
      </c>
      <c r="B13" s="281" t="s">
        <v>1856</v>
      </c>
      <c r="C13" s="282">
        <v>42178</v>
      </c>
      <c r="D13" s="253" t="s">
        <v>1857</v>
      </c>
      <c r="E13" s="253" t="s">
        <v>1858</v>
      </c>
      <c r="F13" s="283">
        <v>10000</v>
      </c>
      <c r="G13" s="418"/>
    </row>
    <row r="14" spans="1:7" ht="31.5">
      <c r="A14" s="253">
        <v>10</v>
      </c>
      <c r="B14" s="281" t="s">
        <v>1859</v>
      </c>
      <c r="C14" s="282">
        <v>42259</v>
      </c>
      <c r="D14" s="253" t="s">
        <v>1860</v>
      </c>
      <c r="E14" s="253" t="s">
        <v>1861</v>
      </c>
      <c r="F14" s="283">
        <v>15000</v>
      </c>
      <c r="G14" s="418"/>
    </row>
    <row r="15" spans="1:7" ht="63">
      <c r="A15" s="253">
        <v>11</v>
      </c>
      <c r="B15" s="281" t="s">
        <v>1862</v>
      </c>
      <c r="C15" s="282">
        <v>42319</v>
      </c>
      <c r="D15" s="253" t="s">
        <v>1863</v>
      </c>
      <c r="E15" s="253" t="s">
        <v>1864</v>
      </c>
      <c r="F15" s="283">
        <v>15000</v>
      </c>
      <c r="G15" s="418"/>
    </row>
    <row r="16" spans="1:7" ht="31.5">
      <c r="A16" s="253">
        <v>12</v>
      </c>
      <c r="B16" s="281" t="s">
        <v>1865</v>
      </c>
      <c r="C16" s="282">
        <v>42326</v>
      </c>
      <c r="D16" s="253" t="s">
        <v>325</v>
      </c>
      <c r="E16" s="253" t="s">
        <v>1866</v>
      </c>
      <c r="F16" s="283">
        <v>15000</v>
      </c>
      <c r="G16" s="418"/>
    </row>
    <row r="17" spans="1:7" ht="15.75" customHeight="1">
      <c r="A17" s="253">
        <v>13</v>
      </c>
      <c r="B17" s="281" t="s">
        <v>1867</v>
      </c>
      <c r="C17" s="282">
        <v>42342</v>
      </c>
      <c r="D17" s="253" t="s">
        <v>325</v>
      </c>
      <c r="E17" s="253" t="s">
        <v>1868</v>
      </c>
      <c r="F17" s="283">
        <v>10000</v>
      </c>
      <c r="G17" s="418"/>
    </row>
    <row r="18" spans="1:7" ht="15.75" customHeight="1">
      <c r="A18" s="253">
        <v>14</v>
      </c>
      <c r="B18" s="281" t="s">
        <v>1869</v>
      </c>
      <c r="C18" s="282">
        <v>42364</v>
      </c>
      <c r="D18" s="253" t="s">
        <v>325</v>
      </c>
      <c r="E18" s="253" t="s">
        <v>1870</v>
      </c>
      <c r="F18" s="283">
        <v>10000</v>
      </c>
      <c r="G18" s="418"/>
    </row>
    <row r="19" spans="1:7" ht="15.75" customHeight="1">
      <c r="A19" s="253">
        <v>15</v>
      </c>
      <c r="B19" s="281" t="s">
        <v>1871</v>
      </c>
      <c r="C19" s="282">
        <v>42369</v>
      </c>
      <c r="D19" s="253" t="s">
        <v>325</v>
      </c>
      <c r="E19" s="253" t="s">
        <v>1872</v>
      </c>
      <c r="F19" s="283">
        <v>20000</v>
      </c>
      <c r="G19" s="419"/>
    </row>
    <row r="20" spans="1:7" ht="15.75">
      <c r="A20" s="253">
        <v>16</v>
      </c>
      <c r="B20" s="281" t="s">
        <v>1929</v>
      </c>
      <c r="C20" s="282">
        <v>42118</v>
      </c>
      <c r="D20" s="253" t="s">
        <v>1873</v>
      </c>
      <c r="E20" s="253" t="s">
        <v>1874</v>
      </c>
      <c r="F20" s="253">
        <v>2500</v>
      </c>
      <c r="G20" s="413" t="s">
        <v>1875</v>
      </c>
    </row>
    <row r="21" spans="1:7" ht="18" customHeight="1">
      <c r="A21" s="253">
        <v>17</v>
      </c>
      <c r="B21" s="281" t="s">
        <v>1876</v>
      </c>
      <c r="C21" s="282" t="s">
        <v>1930</v>
      </c>
      <c r="D21" s="253" t="s">
        <v>1873</v>
      </c>
      <c r="E21" s="253" t="s">
        <v>1877</v>
      </c>
      <c r="F21" s="253">
        <v>3500</v>
      </c>
      <c r="G21" s="413"/>
    </row>
    <row r="22" spans="1:7" ht="15.75">
      <c r="A22" s="253">
        <v>18</v>
      </c>
      <c r="B22" s="281" t="s">
        <v>1878</v>
      </c>
      <c r="C22" s="282">
        <v>42159</v>
      </c>
      <c r="D22" s="253" t="s">
        <v>1873</v>
      </c>
      <c r="E22" s="253" t="s">
        <v>1879</v>
      </c>
      <c r="F22" s="253">
        <v>3000</v>
      </c>
      <c r="G22" s="413"/>
    </row>
    <row r="23" spans="1:7" ht="15.75">
      <c r="A23" s="253">
        <v>19</v>
      </c>
      <c r="B23" s="281" t="s">
        <v>1880</v>
      </c>
      <c r="C23" s="282">
        <v>42272</v>
      </c>
      <c r="D23" s="253" t="s">
        <v>1873</v>
      </c>
      <c r="E23" s="253" t="s">
        <v>1874</v>
      </c>
      <c r="F23" s="253">
        <v>2500</v>
      </c>
      <c r="G23" s="413"/>
    </row>
    <row r="24" spans="1:7" ht="31.5">
      <c r="A24" s="253">
        <v>20</v>
      </c>
      <c r="B24" s="281" t="s">
        <v>1881</v>
      </c>
      <c r="C24" s="253" t="s">
        <v>1882</v>
      </c>
      <c r="D24" s="253" t="s">
        <v>1883</v>
      </c>
      <c r="E24" s="253" t="s">
        <v>1884</v>
      </c>
      <c r="F24" s="253" t="s">
        <v>1885</v>
      </c>
      <c r="G24" s="416" t="s">
        <v>1886</v>
      </c>
    </row>
    <row r="25" spans="1:7" ht="31.5">
      <c r="A25" s="253">
        <v>21</v>
      </c>
      <c r="B25" s="281" t="s">
        <v>1887</v>
      </c>
      <c r="C25" s="282">
        <v>42118</v>
      </c>
      <c r="D25" s="253" t="s">
        <v>1888</v>
      </c>
      <c r="E25" s="253" t="s">
        <v>1889</v>
      </c>
      <c r="F25" s="253">
        <v>500</v>
      </c>
      <c r="G25" s="416"/>
    </row>
    <row r="26" spans="1:7" ht="18" customHeight="1">
      <c r="A26" s="253">
        <v>22</v>
      </c>
      <c r="B26" s="281" t="s">
        <v>1876</v>
      </c>
      <c r="C26" s="282">
        <v>42140</v>
      </c>
      <c r="D26" s="253" t="s">
        <v>1890</v>
      </c>
      <c r="E26" s="253" t="s">
        <v>1891</v>
      </c>
      <c r="F26" s="253">
        <v>4000</v>
      </c>
      <c r="G26" s="416"/>
    </row>
    <row r="27" spans="1:7" ht="31.5">
      <c r="A27" s="253">
        <v>23</v>
      </c>
      <c r="B27" s="281" t="s">
        <v>1892</v>
      </c>
      <c r="C27" s="282">
        <v>42175</v>
      </c>
      <c r="D27" s="253" t="s">
        <v>1893</v>
      </c>
      <c r="E27" s="253" t="s">
        <v>1894</v>
      </c>
      <c r="F27" s="253">
        <v>200</v>
      </c>
      <c r="G27" s="416"/>
    </row>
    <row r="28" spans="1:7" ht="31.5">
      <c r="A28" s="253">
        <v>24</v>
      </c>
      <c r="B28" s="281" t="s">
        <v>1895</v>
      </c>
      <c r="C28" s="253" t="s">
        <v>1896</v>
      </c>
      <c r="D28" s="253" t="s">
        <v>1897</v>
      </c>
      <c r="E28" s="253" t="s">
        <v>1898</v>
      </c>
      <c r="F28" s="253">
        <v>3000</v>
      </c>
      <c r="G28" s="416"/>
    </row>
    <row r="29" spans="1:7" ht="15.75">
      <c r="A29" s="253">
        <v>25</v>
      </c>
      <c r="B29" s="281" t="s">
        <v>1931</v>
      </c>
      <c r="C29" s="253" t="s">
        <v>1899</v>
      </c>
      <c r="D29" s="253" t="s">
        <v>1900</v>
      </c>
      <c r="E29" s="253" t="s">
        <v>1889</v>
      </c>
      <c r="F29" s="253">
        <v>200</v>
      </c>
      <c r="G29" s="416"/>
    </row>
    <row r="30" spans="1:7" ht="47.25">
      <c r="A30" s="253">
        <v>26</v>
      </c>
      <c r="B30" s="281" t="s">
        <v>1901</v>
      </c>
      <c r="C30" s="282" t="s">
        <v>1930</v>
      </c>
      <c r="D30" s="253" t="s">
        <v>1902</v>
      </c>
      <c r="E30" s="253" t="s">
        <v>1903</v>
      </c>
      <c r="F30" s="253">
        <v>2100</v>
      </c>
      <c r="G30" s="416" t="s">
        <v>1904</v>
      </c>
    </row>
    <row r="31" spans="1:7" ht="15.75">
      <c r="A31" s="253">
        <v>27</v>
      </c>
      <c r="B31" s="281" t="s">
        <v>1905</v>
      </c>
      <c r="C31" s="282" t="s">
        <v>1932</v>
      </c>
      <c r="D31" s="253" t="s">
        <v>342</v>
      </c>
      <c r="E31" s="253" t="s">
        <v>1903</v>
      </c>
      <c r="F31" s="253">
        <v>5000</v>
      </c>
      <c r="G31" s="416"/>
    </row>
    <row r="32" spans="1:7" ht="15.75">
      <c r="A32" s="253">
        <v>28</v>
      </c>
      <c r="B32" s="281" t="s">
        <v>1906</v>
      </c>
      <c r="C32" s="281" t="s">
        <v>1907</v>
      </c>
      <c r="D32" s="253" t="s">
        <v>325</v>
      </c>
      <c r="E32" s="253" t="s">
        <v>1908</v>
      </c>
      <c r="F32" s="253">
        <v>1000</v>
      </c>
      <c r="G32" s="416"/>
    </row>
    <row r="33" spans="1:7" ht="31.5">
      <c r="A33" s="253">
        <v>29</v>
      </c>
      <c r="B33" s="281" t="s">
        <v>1909</v>
      </c>
      <c r="C33" s="282">
        <v>42328</v>
      </c>
      <c r="D33" s="253" t="s">
        <v>1910</v>
      </c>
      <c r="E33" s="253" t="s">
        <v>1911</v>
      </c>
      <c r="F33" s="253">
        <v>1000</v>
      </c>
      <c r="G33" s="416"/>
    </row>
    <row r="34" spans="1:7" ht="31.5">
      <c r="A34" s="253">
        <v>30</v>
      </c>
      <c r="B34" s="281" t="s">
        <v>1912</v>
      </c>
      <c r="C34" s="282">
        <v>42156</v>
      </c>
      <c r="D34" s="253" t="s">
        <v>325</v>
      </c>
      <c r="E34" s="253" t="s">
        <v>1913</v>
      </c>
      <c r="F34" s="253" t="s">
        <v>1914</v>
      </c>
      <c r="G34" s="412" t="s">
        <v>1915</v>
      </c>
    </row>
    <row r="35" spans="1:7" ht="15.75">
      <c r="A35" s="253">
        <v>31</v>
      </c>
      <c r="B35" s="281" t="s">
        <v>1916</v>
      </c>
      <c r="C35" s="282">
        <v>42248</v>
      </c>
      <c r="D35" s="253" t="s">
        <v>325</v>
      </c>
      <c r="E35" s="253" t="s">
        <v>1913</v>
      </c>
      <c r="F35" s="253" t="s">
        <v>1917</v>
      </c>
      <c r="G35" s="412"/>
    </row>
    <row r="36" spans="1:7" ht="15.75">
      <c r="A36" s="253">
        <v>32</v>
      </c>
      <c r="B36" s="281" t="s">
        <v>1918</v>
      </c>
      <c r="C36" s="282">
        <v>42056</v>
      </c>
      <c r="D36" s="253" t="s">
        <v>325</v>
      </c>
      <c r="E36" s="253" t="s">
        <v>1919</v>
      </c>
      <c r="F36" s="253">
        <v>5000</v>
      </c>
      <c r="G36" s="413" t="s">
        <v>1920</v>
      </c>
    </row>
    <row r="37" spans="1:7" ht="63">
      <c r="A37" s="253">
        <v>33</v>
      </c>
      <c r="B37" s="281" t="s">
        <v>1921</v>
      </c>
      <c r="C37" s="282">
        <v>42159</v>
      </c>
      <c r="D37" s="253" t="s">
        <v>1922</v>
      </c>
      <c r="E37" s="253" t="s">
        <v>1919</v>
      </c>
      <c r="F37" s="253">
        <v>2000</v>
      </c>
      <c r="G37" s="413"/>
    </row>
    <row r="38" spans="1:7" ht="15.75">
      <c r="A38" s="414"/>
      <c r="B38" s="414"/>
      <c r="C38" s="414"/>
      <c r="D38" s="414"/>
      <c r="E38" s="414"/>
      <c r="F38" s="414"/>
      <c r="G38" s="414"/>
    </row>
    <row r="39" spans="1:7" ht="31.5">
      <c r="A39" s="253">
        <v>34</v>
      </c>
      <c r="B39" s="281" t="s">
        <v>1923</v>
      </c>
      <c r="C39" s="253" t="s">
        <v>1924</v>
      </c>
      <c r="D39" s="253" t="s">
        <v>341</v>
      </c>
      <c r="E39" s="253" t="s">
        <v>280</v>
      </c>
      <c r="F39" s="253" t="s">
        <v>280</v>
      </c>
      <c r="G39" s="253" t="s">
        <v>280</v>
      </c>
    </row>
    <row r="40" spans="1:7" ht="31.5">
      <c r="A40" s="253">
        <v>35</v>
      </c>
      <c r="B40" s="281" t="s">
        <v>1925</v>
      </c>
      <c r="C40" s="253" t="s">
        <v>1926</v>
      </c>
      <c r="D40" s="253" t="s">
        <v>341</v>
      </c>
      <c r="E40" s="253" t="s">
        <v>280</v>
      </c>
      <c r="F40" s="253" t="s">
        <v>280</v>
      </c>
      <c r="G40" s="253" t="s">
        <v>280</v>
      </c>
    </row>
  </sheetData>
  <sheetProtection/>
  <mergeCells count="8">
    <mergeCell ref="G34:G35"/>
    <mergeCell ref="G36:G37"/>
    <mergeCell ref="A38:G38"/>
    <mergeCell ref="A2:G2"/>
    <mergeCell ref="G30:G33"/>
    <mergeCell ref="G24:G29"/>
    <mergeCell ref="G20:G23"/>
    <mergeCell ref="G5:G19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M59"/>
  <sheetViews>
    <sheetView zoomScale="130" zoomScaleNormal="130" zoomScalePageLayoutView="0" workbookViewId="0" topLeftCell="A1">
      <selection activeCell="T15" sqref="T15"/>
    </sheetView>
  </sheetViews>
  <sheetFormatPr defaultColWidth="9.140625" defaultRowHeight="12.75"/>
  <cols>
    <col min="1" max="1" width="6.28125" style="191" customWidth="1"/>
    <col min="2" max="2" width="36.140625" style="192" customWidth="1"/>
    <col min="3" max="3" width="6.57421875" style="193" bestFit="1" customWidth="1"/>
    <col min="4" max="4" width="7.8515625" style="193" bestFit="1" customWidth="1"/>
    <col min="5" max="5" width="3.140625" style="194" bestFit="1" customWidth="1"/>
    <col min="6" max="6" width="6.8515625" style="191" customWidth="1"/>
    <col min="7" max="7" width="5.8515625" style="191" bestFit="1" customWidth="1"/>
    <col min="8" max="8" width="6.421875" style="191" bestFit="1" customWidth="1"/>
    <col min="9" max="10" width="5.00390625" style="191" customWidth="1"/>
    <col min="11" max="11" width="7.00390625" style="191" bestFit="1" customWidth="1"/>
    <col min="12" max="12" width="7.7109375" style="191" customWidth="1"/>
    <col min="13" max="13" width="10.57421875" style="191" customWidth="1"/>
    <col min="14" max="14" width="10.00390625" style="191" bestFit="1" customWidth="1"/>
    <col min="15" max="15" width="12.421875" style="191" customWidth="1"/>
    <col min="16" max="16" width="16.28125" style="167" customWidth="1"/>
    <col min="17" max="17" width="14.421875" style="167" bestFit="1" customWidth="1"/>
    <col min="18" max="16384" width="9.140625" style="167" customWidth="1"/>
  </cols>
  <sheetData>
    <row r="1" spans="1:15" ht="15" customHeight="1">
      <c r="A1" s="300" t="s">
        <v>265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</row>
    <row r="2" spans="1:15" ht="18.75">
      <c r="A2" s="302" t="s">
        <v>1493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</row>
    <row r="3" spans="1:143" s="169" customFormat="1" ht="16.5" customHeight="1">
      <c r="A3" s="304" t="s">
        <v>4</v>
      </c>
      <c r="B3" s="304" t="s">
        <v>1428</v>
      </c>
      <c r="C3" s="306" t="s">
        <v>1490</v>
      </c>
      <c r="D3" s="307"/>
      <c r="E3" s="308" t="s">
        <v>1429</v>
      </c>
      <c r="F3" s="309"/>
      <c r="G3" s="312" t="s">
        <v>1430</v>
      </c>
      <c r="H3" s="313"/>
      <c r="I3" s="314" t="s">
        <v>1431</v>
      </c>
      <c r="J3" s="315"/>
      <c r="K3" s="312" t="s">
        <v>1432</v>
      </c>
      <c r="L3" s="318"/>
      <c r="M3" s="319" t="s">
        <v>1433</v>
      </c>
      <c r="N3" s="320"/>
      <c r="O3" s="321"/>
      <c r="P3" s="168"/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3"/>
      <c r="AT3" s="203"/>
      <c r="AU3" s="203"/>
      <c r="AV3" s="203"/>
      <c r="AW3" s="203"/>
      <c r="AX3" s="203"/>
      <c r="AY3" s="203"/>
      <c r="AZ3" s="203"/>
      <c r="BA3" s="203"/>
      <c r="BB3" s="203"/>
      <c r="BC3" s="203"/>
      <c r="BD3" s="203"/>
      <c r="BE3" s="203"/>
      <c r="BF3" s="203"/>
      <c r="BG3" s="203"/>
      <c r="BH3" s="203"/>
      <c r="BI3" s="203"/>
      <c r="BJ3" s="203"/>
      <c r="BK3" s="203"/>
      <c r="BL3" s="203"/>
      <c r="BM3" s="203"/>
      <c r="BN3" s="203"/>
      <c r="BO3" s="203"/>
      <c r="BP3" s="203"/>
      <c r="BQ3" s="203"/>
      <c r="BR3" s="203"/>
      <c r="BS3" s="203"/>
      <c r="BT3" s="203"/>
      <c r="BU3" s="203"/>
      <c r="BV3" s="203"/>
      <c r="BW3" s="203"/>
      <c r="BX3" s="203"/>
      <c r="BY3" s="203"/>
      <c r="BZ3" s="203"/>
      <c r="CA3" s="203"/>
      <c r="CB3" s="203"/>
      <c r="CC3" s="203"/>
      <c r="CD3" s="203"/>
      <c r="CE3" s="203"/>
      <c r="CF3" s="203"/>
      <c r="CG3" s="203"/>
      <c r="CH3" s="203"/>
      <c r="CI3" s="203"/>
      <c r="CJ3" s="203"/>
      <c r="CK3" s="203"/>
      <c r="CL3" s="203"/>
      <c r="CM3" s="203"/>
      <c r="CN3" s="203"/>
      <c r="CO3" s="203"/>
      <c r="CP3" s="203"/>
      <c r="CQ3" s="203"/>
      <c r="CR3" s="203"/>
      <c r="CS3" s="203"/>
      <c r="CT3" s="203"/>
      <c r="CU3" s="203"/>
      <c r="CV3" s="203"/>
      <c r="CW3" s="203"/>
      <c r="CX3" s="203"/>
      <c r="CY3" s="203"/>
      <c r="CZ3" s="203"/>
      <c r="DA3" s="203"/>
      <c r="DB3" s="203"/>
      <c r="DC3" s="203"/>
      <c r="DD3" s="203"/>
      <c r="DE3" s="203"/>
      <c r="DF3" s="203"/>
      <c r="DG3" s="203"/>
      <c r="DH3" s="203"/>
      <c r="DI3" s="203"/>
      <c r="DJ3" s="203"/>
      <c r="DK3" s="203"/>
      <c r="DL3" s="203"/>
      <c r="DM3" s="203"/>
      <c r="DN3" s="203"/>
      <c r="DO3" s="203"/>
      <c r="DP3" s="203"/>
      <c r="DQ3" s="203"/>
      <c r="DR3" s="203"/>
      <c r="DS3" s="203"/>
      <c r="DT3" s="203"/>
      <c r="DU3" s="203"/>
      <c r="DV3" s="203"/>
      <c r="DW3" s="203"/>
      <c r="DX3" s="203"/>
      <c r="DY3" s="203"/>
      <c r="DZ3" s="203"/>
      <c r="EA3" s="203"/>
      <c r="EB3" s="203"/>
      <c r="EC3" s="203"/>
      <c r="ED3" s="203"/>
      <c r="EE3" s="203"/>
      <c r="EF3" s="203"/>
      <c r="EG3" s="203"/>
      <c r="EH3" s="203"/>
      <c r="EI3" s="203"/>
      <c r="EJ3" s="203"/>
      <c r="EK3" s="203"/>
      <c r="EL3" s="203"/>
      <c r="EM3" s="203"/>
    </row>
    <row r="4" spans="1:143" s="169" customFormat="1" ht="12.75">
      <c r="A4" s="305"/>
      <c r="B4" s="305"/>
      <c r="C4" s="170" t="s">
        <v>1434</v>
      </c>
      <c r="D4" s="170" t="s">
        <v>1435</v>
      </c>
      <c r="E4" s="310"/>
      <c r="F4" s="311"/>
      <c r="G4" s="171" t="s">
        <v>1434</v>
      </c>
      <c r="H4" s="171" t="s">
        <v>1435</v>
      </c>
      <c r="I4" s="316"/>
      <c r="J4" s="317"/>
      <c r="K4" s="172" t="s">
        <v>1434</v>
      </c>
      <c r="L4" s="172" t="s">
        <v>1435</v>
      </c>
      <c r="M4" s="171" t="s">
        <v>1434</v>
      </c>
      <c r="N4" s="171" t="s">
        <v>1435</v>
      </c>
      <c r="O4" s="171" t="s">
        <v>13</v>
      </c>
      <c r="P4" s="168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CY4" s="203"/>
      <c r="CZ4" s="203"/>
      <c r="DA4" s="203"/>
      <c r="DB4" s="203"/>
      <c r="DC4" s="203"/>
      <c r="DD4" s="203"/>
      <c r="DE4" s="203"/>
      <c r="DF4" s="203"/>
      <c r="DG4" s="203"/>
      <c r="DH4" s="203"/>
      <c r="DI4" s="203"/>
      <c r="DJ4" s="203"/>
      <c r="DK4" s="203"/>
      <c r="DL4" s="203"/>
      <c r="DM4" s="203"/>
      <c r="DN4" s="203"/>
      <c r="DO4" s="203"/>
      <c r="DP4" s="203"/>
      <c r="DQ4" s="203"/>
      <c r="DR4" s="203"/>
      <c r="DS4" s="203"/>
      <c r="DT4" s="203"/>
      <c r="DU4" s="203"/>
      <c r="DV4" s="203"/>
      <c r="DW4" s="203"/>
      <c r="DX4" s="203"/>
      <c r="DY4" s="203"/>
      <c r="DZ4" s="203"/>
      <c r="EA4" s="203"/>
      <c r="EB4" s="203"/>
      <c r="EC4" s="203"/>
      <c r="ED4" s="203"/>
      <c r="EE4" s="203"/>
      <c r="EF4" s="203"/>
      <c r="EG4" s="203"/>
      <c r="EH4" s="203"/>
      <c r="EI4" s="203"/>
      <c r="EJ4" s="203"/>
      <c r="EK4" s="203"/>
      <c r="EL4" s="203"/>
      <c r="EM4" s="203"/>
    </row>
    <row r="5" spans="1:143" ht="12.75">
      <c r="A5" s="173">
        <v>1</v>
      </c>
      <c r="B5" s="174" t="s">
        <v>1443</v>
      </c>
      <c r="C5" s="175">
        <v>20035</v>
      </c>
      <c r="D5" s="175">
        <v>20035</v>
      </c>
      <c r="E5" s="176" t="s">
        <v>1442</v>
      </c>
      <c r="F5" s="177" t="s">
        <v>1436</v>
      </c>
      <c r="G5" s="199">
        <v>87</v>
      </c>
      <c r="H5" s="200">
        <v>92</v>
      </c>
      <c r="I5" s="178">
        <v>100</v>
      </c>
      <c r="J5" s="179" t="s">
        <v>1437</v>
      </c>
      <c r="K5" s="180"/>
      <c r="L5" s="181"/>
      <c r="M5" s="181"/>
      <c r="N5" s="181"/>
      <c r="O5" s="181"/>
      <c r="P5" s="182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8"/>
      <c r="BD5" s="188"/>
      <c r="BE5" s="188"/>
      <c r="BF5" s="188"/>
      <c r="BG5" s="188"/>
      <c r="BH5" s="188"/>
      <c r="BI5" s="188"/>
      <c r="BJ5" s="188"/>
      <c r="BK5" s="188"/>
      <c r="BL5" s="188"/>
      <c r="BM5" s="188"/>
      <c r="BN5" s="188"/>
      <c r="BO5" s="188"/>
      <c r="BP5" s="188"/>
      <c r="BQ5" s="188"/>
      <c r="BR5" s="188"/>
      <c r="BS5" s="188"/>
      <c r="BT5" s="188"/>
      <c r="BU5" s="188"/>
      <c r="BV5" s="188"/>
      <c r="BW5" s="188"/>
      <c r="BX5" s="188"/>
      <c r="BY5" s="188"/>
      <c r="BZ5" s="188"/>
      <c r="CA5" s="188"/>
      <c r="CB5" s="188"/>
      <c r="CC5" s="188"/>
      <c r="CD5" s="188"/>
      <c r="CE5" s="188"/>
      <c r="CF5" s="188"/>
      <c r="CG5" s="188"/>
      <c r="CH5" s="188"/>
      <c r="CI5" s="188"/>
      <c r="CJ5" s="188"/>
      <c r="CK5" s="188"/>
      <c r="CL5" s="188"/>
      <c r="CM5" s="188"/>
      <c r="CN5" s="188"/>
      <c r="CO5" s="188"/>
      <c r="CP5" s="188"/>
      <c r="CQ5" s="188"/>
      <c r="CR5" s="188"/>
      <c r="CS5" s="188"/>
      <c r="CT5" s="188"/>
      <c r="CU5" s="188"/>
      <c r="CV5" s="188"/>
      <c r="CW5" s="188"/>
      <c r="CX5" s="188"/>
      <c r="CY5" s="188"/>
      <c r="CZ5" s="188"/>
      <c r="DA5" s="188"/>
      <c r="DB5" s="188"/>
      <c r="DC5" s="188"/>
      <c r="DD5" s="188"/>
      <c r="DE5" s="188"/>
      <c r="DF5" s="188"/>
      <c r="DG5" s="188"/>
      <c r="DH5" s="188"/>
      <c r="DI5" s="188"/>
      <c r="DJ5" s="188"/>
      <c r="DK5" s="188"/>
      <c r="DL5" s="188"/>
      <c r="DM5" s="188"/>
      <c r="DN5" s="188"/>
      <c r="DO5" s="188"/>
      <c r="DP5" s="188"/>
      <c r="DQ5" s="188"/>
      <c r="DR5" s="188"/>
      <c r="DS5" s="188"/>
      <c r="DT5" s="188"/>
      <c r="DU5" s="188"/>
      <c r="DV5" s="188"/>
      <c r="DW5" s="188"/>
      <c r="DX5" s="188"/>
      <c r="DY5" s="188"/>
      <c r="DZ5" s="188"/>
      <c r="EA5" s="188"/>
      <c r="EB5" s="188"/>
      <c r="EC5" s="188"/>
      <c r="ED5" s="188"/>
      <c r="EE5" s="188"/>
      <c r="EF5" s="188"/>
      <c r="EG5" s="188"/>
      <c r="EH5" s="188"/>
      <c r="EI5" s="188"/>
      <c r="EJ5" s="188"/>
      <c r="EK5" s="188"/>
      <c r="EL5" s="188"/>
      <c r="EM5" s="188"/>
    </row>
    <row r="6" spans="1:143" ht="21.75">
      <c r="A6" s="173">
        <v>2</v>
      </c>
      <c r="B6" s="288" t="s">
        <v>1945</v>
      </c>
      <c r="C6" s="289">
        <v>20035</v>
      </c>
      <c r="D6" s="289">
        <v>20035</v>
      </c>
      <c r="E6" s="290" t="s">
        <v>1947</v>
      </c>
      <c r="F6" s="291" t="s">
        <v>1436</v>
      </c>
      <c r="G6" s="292">
        <v>64</v>
      </c>
      <c r="H6" s="293">
        <v>122</v>
      </c>
      <c r="I6" s="294">
        <v>1000</v>
      </c>
      <c r="J6" s="295" t="s">
        <v>1948</v>
      </c>
      <c r="K6" s="296"/>
      <c r="L6" s="181"/>
      <c r="M6" s="181"/>
      <c r="N6" s="181"/>
      <c r="O6" s="181"/>
      <c r="P6" s="182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  <c r="CP6" s="188"/>
      <c r="CQ6" s="188"/>
      <c r="CR6" s="188"/>
      <c r="CS6" s="188"/>
      <c r="CT6" s="188"/>
      <c r="CU6" s="188"/>
      <c r="CV6" s="188"/>
      <c r="CW6" s="188"/>
      <c r="CX6" s="188"/>
      <c r="CY6" s="188"/>
      <c r="CZ6" s="188"/>
      <c r="DA6" s="188"/>
      <c r="DB6" s="188"/>
      <c r="DC6" s="188"/>
      <c r="DD6" s="188"/>
      <c r="DE6" s="188"/>
      <c r="DF6" s="188"/>
      <c r="DG6" s="188"/>
      <c r="DH6" s="188"/>
      <c r="DI6" s="188"/>
      <c r="DJ6" s="188"/>
      <c r="DK6" s="188"/>
      <c r="DL6" s="188"/>
      <c r="DM6" s="188"/>
      <c r="DN6" s="188"/>
      <c r="DO6" s="188"/>
      <c r="DP6" s="188"/>
      <c r="DQ6" s="188"/>
      <c r="DR6" s="188"/>
      <c r="DS6" s="188"/>
      <c r="DT6" s="188"/>
      <c r="DU6" s="188"/>
      <c r="DV6" s="188"/>
      <c r="DW6" s="188"/>
      <c r="DX6" s="188"/>
      <c r="DY6" s="188"/>
      <c r="DZ6" s="188"/>
      <c r="EA6" s="188"/>
      <c r="EB6" s="188"/>
      <c r="EC6" s="188"/>
      <c r="ED6" s="188"/>
      <c r="EE6" s="188"/>
      <c r="EF6" s="188"/>
      <c r="EG6" s="188"/>
      <c r="EH6" s="188"/>
      <c r="EI6" s="188"/>
      <c r="EJ6" s="188"/>
      <c r="EK6" s="188"/>
      <c r="EL6" s="188"/>
      <c r="EM6" s="188"/>
    </row>
    <row r="7" spans="1:143" ht="12.75">
      <c r="A7" s="173">
        <v>3</v>
      </c>
      <c r="B7" s="174" t="s">
        <v>1444</v>
      </c>
      <c r="C7" s="175">
        <v>7420</v>
      </c>
      <c r="D7" s="175">
        <v>7420</v>
      </c>
      <c r="E7" s="176" t="s">
        <v>1442</v>
      </c>
      <c r="F7" s="177" t="s">
        <v>1436</v>
      </c>
      <c r="G7" s="199">
        <v>87</v>
      </c>
      <c r="H7" s="200">
        <v>92</v>
      </c>
      <c r="I7" s="178">
        <v>100</v>
      </c>
      <c r="J7" s="179" t="s">
        <v>1437</v>
      </c>
      <c r="K7" s="181"/>
      <c r="L7" s="181"/>
      <c r="M7" s="181"/>
      <c r="N7" s="181"/>
      <c r="O7" s="181"/>
      <c r="P7" s="182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  <c r="CP7" s="188"/>
      <c r="CQ7" s="188"/>
      <c r="CR7" s="188"/>
      <c r="CS7" s="188"/>
      <c r="CT7" s="188"/>
      <c r="CU7" s="188"/>
      <c r="CV7" s="188"/>
      <c r="CW7" s="188"/>
      <c r="CX7" s="188"/>
      <c r="CY7" s="188"/>
      <c r="CZ7" s="188"/>
      <c r="DA7" s="188"/>
      <c r="DB7" s="188"/>
      <c r="DC7" s="188"/>
      <c r="DD7" s="188"/>
      <c r="DE7" s="188"/>
      <c r="DF7" s="188"/>
      <c r="DG7" s="188"/>
      <c r="DH7" s="188"/>
      <c r="DI7" s="188"/>
      <c r="DJ7" s="188"/>
      <c r="DK7" s="188"/>
      <c r="DL7" s="188"/>
      <c r="DM7" s="188"/>
      <c r="DN7" s="188"/>
      <c r="DO7" s="188"/>
      <c r="DP7" s="188"/>
      <c r="DQ7" s="188"/>
      <c r="DR7" s="188"/>
      <c r="DS7" s="188"/>
      <c r="DT7" s="188"/>
      <c r="DU7" s="188"/>
      <c r="DV7" s="188"/>
      <c r="DW7" s="188"/>
      <c r="DX7" s="188"/>
      <c r="DY7" s="188"/>
      <c r="DZ7" s="188"/>
      <c r="EA7" s="188"/>
      <c r="EB7" s="188"/>
      <c r="EC7" s="188"/>
      <c r="ED7" s="188"/>
      <c r="EE7" s="188"/>
      <c r="EF7" s="188"/>
      <c r="EG7" s="188"/>
      <c r="EH7" s="188"/>
      <c r="EI7" s="188"/>
      <c r="EJ7" s="188"/>
      <c r="EK7" s="188"/>
      <c r="EL7" s="188"/>
      <c r="EM7" s="188"/>
    </row>
    <row r="8" spans="1:143" ht="21.75">
      <c r="A8" s="173">
        <v>4</v>
      </c>
      <c r="B8" s="288" t="s">
        <v>1946</v>
      </c>
      <c r="C8" s="289">
        <v>7420</v>
      </c>
      <c r="D8" s="289">
        <v>7420</v>
      </c>
      <c r="E8" s="290" t="s">
        <v>1947</v>
      </c>
      <c r="F8" s="291" t="s">
        <v>1436</v>
      </c>
      <c r="G8" s="292">
        <v>64</v>
      </c>
      <c r="H8" s="292">
        <v>122</v>
      </c>
      <c r="I8" s="294">
        <v>1000</v>
      </c>
      <c r="J8" s="295" t="s">
        <v>1948</v>
      </c>
      <c r="K8" s="181"/>
      <c r="L8" s="181"/>
      <c r="M8" s="181"/>
      <c r="N8" s="181"/>
      <c r="O8" s="181"/>
      <c r="P8" s="182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  <c r="CP8" s="188"/>
      <c r="CQ8" s="188"/>
      <c r="CR8" s="188"/>
      <c r="CS8" s="188"/>
      <c r="CT8" s="188"/>
      <c r="CU8" s="188"/>
      <c r="CV8" s="188"/>
      <c r="CW8" s="188"/>
      <c r="CX8" s="188"/>
      <c r="CY8" s="188"/>
      <c r="CZ8" s="188"/>
      <c r="DA8" s="188"/>
      <c r="DB8" s="188"/>
      <c r="DC8" s="188"/>
      <c r="DD8" s="188"/>
      <c r="DE8" s="188"/>
      <c r="DF8" s="188"/>
      <c r="DG8" s="188"/>
      <c r="DH8" s="188"/>
      <c r="DI8" s="188"/>
      <c r="DJ8" s="188"/>
      <c r="DK8" s="188"/>
      <c r="DL8" s="188"/>
      <c r="DM8" s="188"/>
      <c r="DN8" s="188"/>
      <c r="DO8" s="188"/>
      <c r="DP8" s="188"/>
      <c r="DQ8" s="188"/>
      <c r="DR8" s="188"/>
      <c r="DS8" s="188"/>
      <c r="DT8" s="188"/>
      <c r="DU8" s="188"/>
      <c r="DV8" s="188"/>
      <c r="DW8" s="188"/>
      <c r="DX8" s="188"/>
      <c r="DY8" s="188"/>
      <c r="DZ8" s="188"/>
      <c r="EA8" s="188"/>
      <c r="EB8" s="188"/>
      <c r="EC8" s="188"/>
      <c r="ED8" s="188"/>
      <c r="EE8" s="188"/>
      <c r="EF8" s="188"/>
      <c r="EG8" s="188"/>
      <c r="EH8" s="188"/>
      <c r="EI8" s="188"/>
      <c r="EJ8" s="188"/>
      <c r="EK8" s="188"/>
      <c r="EL8" s="188"/>
      <c r="EM8" s="188"/>
    </row>
    <row r="9" spans="1:143" s="184" customFormat="1" ht="12.75">
      <c r="A9" s="173">
        <v>5</v>
      </c>
      <c r="B9" s="183" t="s">
        <v>1445</v>
      </c>
      <c r="C9" s="175">
        <v>482422</v>
      </c>
      <c r="D9" s="175">
        <v>482422</v>
      </c>
      <c r="E9" s="176" t="s">
        <v>1442</v>
      </c>
      <c r="F9" s="177" t="s">
        <v>1436</v>
      </c>
      <c r="G9" s="199">
        <v>87</v>
      </c>
      <c r="H9" s="200">
        <v>92</v>
      </c>
      <c r="I9" s="178">
        <v>100</v>
      </c>
      <c r="J9" s="179" t="s">
        <v>1437</v>
      </c>
      <c r="K9" s="181"/>
      <c r="L9" s="181"/>
      <c r="M9" s="181"/>
      <c r="N9" s="181"/>
      <c r="O9" s="181"/>
      <c r="P9" s="182"/>
      <c r="AA9" s="204"/>
      <c r="AB9" s="204"/>
      <c r="AC9" s="204"/>
      <c r="AD9" s="204"/>
      <c r="AE9" s="204"/>
      <c r="AF9" s="204"/>
      <c r="AG9" s="204"/>
      <c r="AH9" s="204"/>
      <c r="AI9" s="204"/>
      <c r="AJ9" s="204"/>
      <c r="AK9" s="204"/>
      <c r="AL9" s="204"/>
      <c r="AM9" s="204"/>
      <c r="AN9" s="204"/>
      <c r="AO9" s="204"/>
      <c r="AP9" s="204"/>
      <c r="AQ9" s="204"/>
      <c r="AR9" s="204"/>
      <c r="AS9" s="204"/>
      <c r="AT9" s="204"/>
      <c r="AU9" s="204"/>
      <c r="AV9" s="204"/>
      <c r="AW9" s="204"/>
      <c r="AX9" s="204"/>
      <c r="AY9" s="204"/>
      <c r="AZ9" s="204"/>
      <c r="BA9" s="204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  <c r="BZ9" s="204"/>
      <c r="CA9" s="204"/>
      <c r="CB9" s="204"/>
      <c r="CC9" s="204"/>
      <c r="CD9" s="204"/>
      <c r="CE9" s="204"/>
      <c r="CF9" s="204"/>
      <c r="CG9" s="204"/>
      <c r="CH9" s="204"/>
      <c r="CI9" s="204"/>
      <c r="CJ9" s="204"/>
      <c r="CK9" s="204"/>
      <c r="CL9" s="204"/>
      <c r="CM9" s="204"/>
      <c r="CN9" s="204"/>
      <c r="CO9" s="204"/>
      <c r="CP9" s="204"/>
      <c r="CQ9" s="204"/>
      <c r="CR9" s="204"/>
      <c r="CS9" s="204"/>
      <c r="CT9" s="204"/>
      <c r="CU9" s="204"/>
      <c r="CV9" s="204"/>
      <c r="CW9" s="204"/>
      <c r="CX9" s="204"/>
      <c r="CY9" s="204"/>
      <c r="CZ9" s="204"/>
      <c r="DA9" s="204"/>
      <c r="DB9" s="204"/>
      <c r="DC9" s="204"/>
      <c r="DD9" s="204"/>
      <c r="DE9" s="204"/>
      <c r="DF9" s="204"/>
      <c r="DG9" s="204"/>
      <c r="DH9" s="204"/>
      <c r="DI9" s="204"/>
      <c r="DJ9" s="204"/>
      <c r="DK9" s="204"/>
      <c r="DL9" s="204"/>
      <c r="DM9" s="204"/>
      <c r="DN9" s="204"/>
      <c r="DO9" s="204"/>
      <c r="DP9" s="204"/>
      <c r="DQ9" s="204"/>
      <c r="DR9" s="204"/>
      <c r="DS9" s="204"/>
      <c r="DT9" s="204"/>
      <c r="DU9" s="204"/>
      <c r="DV9" s="204"/>
      <c r="DW9" s="204"/>
      <c r="DX9" s="204"/>
      <c r="DY9" s="204"/>
      <c r="DZ9" s="204"/>
      <c r="EA9" s="204"/>
      <c r="EB9" s="204"/>
      <c r="EC9" s="204"/>
      <c r="ED9" s="204"/>
      <c r="EE9" s="204"/>
      <c r="EF9" s="204"/>
      <c r="EG9" s="204"/>
      <c r="EH9" s="204"/>
      <c r="EI9" s="204"/>
      <c r="EJ9" s="204"/>
      <c r="EK9" s="204"/>
      <c r="EL9" s="204"/>
      <c r="EM9" s="204"/>
    </row>
    <row r="10" spans="1:143" s="184" customFormat="1" ht="12.75">
      <c r="A10" s="173">
        <v>6</v>
      </c>
      <c r="B10" s="198" t="s">
        <v>1446</v>
      </c>
      <c r="C10" s="175">
        <v>5589</v>
      </c>
      <c r="D10" s="175">
        <v>5589</v>
      </c>
      <c r="E10" s="176" t="s">
        <v>1442</v>
      </c>
      <c r="F10" s="177" t="s">
        <v>1436</v>
      </c>
      <c r="G10" s="199">
        <v>87</v>
      </c>
      <c r="H10" s="200">
        <v>92</v>
      </c>
      <c r="I10" s="178">
        <v>100</v>
      </c>
      <c r="J10" s="179" t="s">
        <v>1437</v>
      </c>
      <c r="K10" s="181"/>
      <c r="L10" s="181"/>
      <c r="M10" s="181"/>
      <c r="N10" s="181"/>
      <c r="O10" s="181"/>
      <c r="P10" s="182"/>
      <c r="AA10" s="204"/>
      <c r="AB10" s="204"/>
      <c r="AC10" s="204"/>
      <c r="AD10" s="204"/>
      <c r="AE10" s="204"/>
      <c r="AF10" s="204"/>
      <c r="AG10" s="204"/>
      <c r="AH10" s="204"/>
      <c r="AI10" s="204"/>
      <c r="AJ10" s="204"/>
      <c r="AK10" s="204"/>
      <c r="AL10" s="204"/>
      <c r="AM10" s="204"/>
      <c r="AN10" s="204"/>
      <c r="AO10" s="204"/>
      <c r="AP10" s="204"/>
      <c r="AQ10" s="204"/>
      <c r="AR10" s="204"/>
      <c r="AS10" s="204"/>
      <c r="AT10" s="204"/>
      <c r="AU10" s="204"/>
      <c r="AV10" s="204"/>
      <c r="AW10" s="204"/>
      <c r="AX10" s="204"/>
      <c r="AY10" s="204"/>
      <c r="AZ10" s="204"/>
      <c r="BA10" s="204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  <c r="BZ10" s="204"/>
      <c r="CA10" s="204"/>
      <c r="CB10" s="204"/>
      <c r="CC10" s="204"/>
      <c r="CD10" s="204"/>
      <c r="CE10" s="204"/>
      <c r="CF10" s="204"/>
      <c r="CG10" s="204"/>
      <c r="CH10" s="204"/>
      <c r="CI10" s="204"/>
      <c r="CJ10" s="204"/>
      <c r="CK10" s="204"/>
      <c r="CL10" s="204"/>
      <c r="CM10" s="204"/>
      <c r="CN10" s="204"/>
      <c r="CO10" s="204"/>
      <c r="CP10" s="204"/>
      <c r="CQ10" s="204"/>
      <c r="CR10" s="204"/>
      <c r="CS10" s="204"/>
      <c r="CT10" s="204"/>
      <c r="CU10" s="204"/>
      <c r="CV10" s="204"/>
      <c r="CW10" s="204"/>
      <c r="CX10" s="204"/>
      <c r="CY10" s="204"/>
      <c r="CZ10" s="204"/>
      <c r="DA10" s="204"/>
      <c r="DB10" s="204"/>
      <c r="DC10" s="204"/>
      <c r="DD10" s="204"/>
      <c r="DE10" s="204"/>
      <c r="DF10" s="204"/>
      <c r="DG10" s="204"/>
      <c r="DH10" s="204"/>
      <c r="DI10" s="204"/>
      <c r="DJ10" s="204"/>
      <c r="DK10" s="204"/>
      <c r="DL10" s="204"/>
      <c r="DM10" s="204"/>
      <c r="DN10" s="204"/>
      <c r="DO10" s="204"/>
      <c r="DP10" s="204"/>
      <c r="DQ10" s="204"/>
      <c r="DR10" s="204"/>
      <c r="DS10" s="204"/>
      <c r="DT10" s="204"/>
      <c r="DU10" s="204"/>
      <c r="DV10" s="204"/>
      <c r="DW10" s="204"/>
      <c r="DX10" s="204"/>
      <c r="DY10" s="204"/>
      <c r="DZ10" s="204"/>
      <c r="EA10" s="204"/>
      <c r="EB10" s="204"/>
      <c r="EC10" s="204"/>
      <c r="ED10" s="204"/>
      <c r="EE10" s="204"/>
      <c r="EF10" s="204"/>
      <c r="EG10" s="204"/>
      <c r="EH10" s="204"/>
      <c r="EI10" s="204"/>
      <c r="EJ10" s="204"/>
      <c r="EK10" s="204"/>
      <c r="EL10" s="204"/>
      <c r="EM10" s="204"/>
    </row>
    <row r="11" spans="1:143" s="184" customFormat="1" ht="12.75">
      <c r="A11" s="173">
        <v>7</v>
      </c>
      <c r="B11" s="198" t="s">
        <v>1447</v>
      </c>
      <c r="C11" s="175">
        <v>33962</v>
      </c>
      <c r="D11" s="175">
        <v>33962</v>
      </c>
      <c r="E11" s="176" t="s">
        <v>1448</v>
      </c>
      <c r="F11" s="177" t="s">
        <v>1436</v>
      </c>
      <c r="G11" s="178">
        <v>44</v>
      </c>
      <c r="H11" s="178">
        <v>31</v>
      </c>
      <c r="I11" s="178">
        <v>100</v>
      </c>
      <c r="J11" s="179" t="s">
        <v>1437</v>
      </c>
      <c r="K11" s="181"/>
      <c r="L11" s="181"/>
      <c r="M11" s="181"/>
      <c r="N11" s="181"/>
      <c r="O11" s="181"/>
      <c r="P11" s="182"/>
      <c r="AA11" s="204"/>
      <c r="AB11" s="204"/>
      <c r="AC11" s="204"/>
      <c r="AD11" s="204"/>
      <c r="AE11" s="204"/>
      <c r="AF11" s="204"/>
      <c r="AG11" s="204"/>
      <c r="AH11" s="204"/>
      <c r="AI11" s="204"/>
      <c r="AJ11" s="204"/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  <c r="AZ11" s="204"/>
      <c r="BA11" s="204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  <c r="BZ11" s="204"/>
      <c r="CA11" s="204"/>
      <c r="CB11" s="204"/>
      <c r="CC11" s="204"/>
      <c r="CD11" s="204"/>
      <c r="CE11" s="204"/>
      <c r="CF11" s="204"/>
      <c r="CG11" s="204"/>
      <c r="CH11" s="204"/>
      <c r="CI11" s="204"/>
      <c r="CJ11" s="204"/>
      <c r="CK11" s="204"/>
      <c r="CL11" s="204"/>
      <c r="CM11" s="204"/>
      <c r="CN11" s="204"/>
      <c r="CO11" s="204"/>
      <c r="CP11" s="204"/>
      <c r="CQ11" s="204"/>
      <c r="CR11" s="204"/>
      <c r="CS11" s="204"/>
      <c r="CT11" s="204"/>
      <c r="CU11" s="204"/>
      <c r="CV11" s="204"/>
      <c r="CW11" s="204"/>
      <c r="CX11" s="204"/>
      <c r="CY11" s="204"/>
      <c r="CZ11" s="204"/>
      <c r="DA11" s="204"/>
      <c r="DB11" s="204"/>
      <c r="DC11" s="204"/>
      <c r="DD11" s="204"/>
      <c r="DE11" s="204"/>
      <c r="DF11" s="204"/>
      <c r="DG11" s="204"/>
      <c r="DH11" s="204"/>
      <c r="DI11" s="204"/>
      <c r="DJ11" s="204"/>
      <c r="DK11" s="204"/>
      <c r="DL11" s="204"/>
      <c r="DM11" s="204"/>
      <c r="DN11" s="204"/>
      <c r="DO11" s="204"/>
      <c r="DP11" s="204"/>
      <c r="DQ11" s="204"/>
      <c r="DR11" s="204"/>
      <c r="DS11" s="204"/>
      <c r="DT11" s="204"/>
      <c r="DU11" s="204"/>
      <c r="DV11" s="204"/>
      <c r="DW11" s="204"/>
      <c r="DX11" s="204"/>
      <c r="DY11" s="204"/>
      <c r="DZ11" s="204"/>
      <c r="EA11" s="204"/>
      <c r="EB11" s="204"/>
      <c r="EC11" s="204"/>
      <c r="ED11" s="204"/>
      <c r="EE11" s="204"/>
      <c r="EF11" s="204"/>
      <c r="EG11" s="204"/>
      <c r="EH11" s="204"/>
      <c r="EI11" s="204"/>
      <c r="EJ11" s="204"/>
      <c r="EK11" s="204"/>
      <c r="EL11" s="204"/>
      <c r="EM11" s="204"/>
    </row>
    <row r="12" spans="1:143" s="184" customFormat="1" ht="12.75">
      <c r="A12" s="173">
        <v>8</v>
      </c>
      <c r="B12" s="183" t="s">
        <v>1449</v>
      </c>
      <c r="C12" s="175">
        <v>18690</v>
      </c>
      <c r="D12" s="175">
        <v>18690</v>
      </c>
      <c r="E12" s="176" t="s">
        <v>1450</v>
      </c>
      <c r="F12" s="177" t="s">
        <v>1436</v>
      </c>
      <c r="G12" s="178">
        <v>22</v>
      </c>
      <c r="H12" s="200">
        <v>92</v>
      </c>
      <c r="I12" s="178">
        <v>1000</v>
      </c>
      <c r="J12" s="179" t="s">
        <v>1437</v>
      </c>
      <c r="K12" s="181"/>
      <c r="L12" s="181"/>
      <c r="M12" s="181"/>
      <c r="N12" s="181"/>
      <c r="O12" s="181"/>
      <c r="P12" s="182"/>
      <c r="AA12" s="204"/>
      <c r="AB12" s="204"/>
      <c r="AC12" s="204"/>
      <c r="AD12" s="204"/>
      <c r="AE12" s="204"/>
      <c r="AF12" s="204"/>
      <c r="AG12" s="204"/>
      <c r="AH12" s="204"/>
      <c r="AI12" s="204"/>
      <c r="AJ12" s="204"/>
      <c r="AK12" s="204"/>
      <c r="AL12" s="204"/>
      <c r="AM12" s="204"/>
      <c r="AN12" s="204"/>
      <c r="AO12" s="204"/>
      <c r="AP12" s="204"/>
      <c r="AQ12" s="204"/>
      <c r="AR12" s="204"/>
      <c r="AS12" s="204"/>
      <c r="AT12" s="204"/>
      <c r="AU12" s="204"/>
      <c r="AV12" s="204"/>
      <c r="AW12" s="204"/>
      <c r="AX12" s="204"/>
      <c r="AY12" s="204"/>
      <c r="AZ12" s="204"/>
      <c r="BA12" s="204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  <c r="BZ12" s="204"/>
      <c r="CA12" s="204"/>
      <c r="CB12" s="204"/>
      <c r="CC12" s="204"/>
      <c r="CD12" s="204"/>
      <c r="CE12" s="204"/>
      <c r="CF12" s="204"/>
      <c r="CG12" s="204"/>
      <c r="CH12" s="204"/>
      <c r="CI12" s="204"/>
      <c r="CJ12" s="204"/>
      <c r="CK12" s="204"/>
      <c r="CL12" s="204"/>
      <c r="CM12" s="204"/>
      <c r="CN12" s="204"/>
      <c r="CO12" s="204"/>
      <c r="CP12" s="204"/>
      <c r="CQ12" s="204"/>
      <c r="CR12" s="204"/>
      <c r="CS12" s="204"/>
      <c r="CT12" s="204"/>
      <c r="CU12" s="204"/>
      <c r="CV12" s="204"/>
      <c r="CW12" s="204"/>
      <c r="CX12" s="204"/>
      <c r="CY12" s="204"/>
      <c r="CZ12" s="204"/>
      <c r="DA12" s="204"/>
      <c r="DB12" s="204"/>
      <c r="DC12" s="204"/>
      <c r="DD12" s="204"/>
      <c r="DE12" s="204"/>
      <c r="DF12" s="204"/>
      <c r="DG12" s="204"/>
      <c r="DH12" s="204"/>
      <c r="DI12" s="204"/>
      <c r="DJ12" s="204"/>
      <c r="DK12" s="204"/>
      <c r="DL12" s="204"/>
      <c r="DM12" s="204"/>
      <c r="DN12" s="204"/>
      <c r="DO12" s="204"/>
      <c r="DP12" s="204"/>
      <c r="DQ12" s="204"/>
      <c r="DR12" s="204"/>
      <c r="DS12" s="204"/>
      <c r="DT12" s="204"/>
      <c r="DU12" s="204"/>
      <c r="DV12" s="204"/>
      <c r="DW12" s="204"/>
      <c r="DX12" s="204"/>
      <c r="DY12" s="204"/>
      <c r="DZ12" s="204"/>
      <c r="EA12" s="204"/>
      <c r="EB12" s="204"/>
      <c r="EC12" s="204"/>
      <c r="ED12" s="204"/>
      <c r="EE12" s="204"/>
      <c r="EF12" s="204"/>
      <c r="EG12" s="204"/>
      <c r="EH12" s="204"/>
      <c r="EI12" s="204"/>
      <c r="EJ12" s="204"/>
      <c r="EK12" s="204"/>
      <c r="EL12" s="204"/>
      <c r="EM12" s="204"/>
    </row>
    <row r="13" spans="1:143" s="184" customFormat="1" ht="12.75">
      <c r="A13" s="173">
        <v>9</v>
      </c>
      <c r="B13" s="183" t="s">
        <v>1451</v>
      </c>
      <c r="C13" s="175">
        <v>801567</v>
      </c>
      <c r="D13" s="175"/>
      <c r="E13" s="176" t="s">
        <v>1460</v>
      </c>
      <c r="F13" s="177" t="s">
        <v>1438</v>
      </c>
      <c r="G13" s="178">
        <v>130</v>
      </c>
      <c r="H13" s="178"/>
      <c r="I13" s="178">
        <v>1000</v>
      </c>
      <c r="J13" s="179" t="s">
        <v>1437</v>
      </c>
      <c r="K13" s="181"/>
      <c r="L13" s="181"/>
      <c r="M13" s="181"/>
      <c r="N13" s="181"/>
      <c r="O13" s="181"/>
      <c r="P13" s="182"/>
      <c r="AA13" s="204"/>
      <c r="AB13" s="204"/>
      <c r="AC13" s="204"/>
      <c r="AD13" s="204"/>
      <c r="AE13" s="204"/>
      <c r="AF13" s="204"/>
      <c r="AG13" s="204"/>
      <c r="AH13" s="204"/>
      <c r="AI13" s="204"/>
      <c r="AJ13" s="204"/>
      <c r="AK13" s="204"/>
      <c r="AL13" s="204"/>
      <c r="AM13" s="204"/>
      <c r="AN13" s="204"/>
      <c r="AO13" s="204"/>
      <c r="AP13" s="204"/>
      <c r="AQ13" s="204"/>
      <c r="AR13" s="204"/>
      <c r="AS13" s="204"/>
      <c r="AT13" s="204"/>
      <c r="AU13" s="204"/>
      <c r="AV13" s="204"/>
      <c r="AW13" s="204"/>
      <c r="AX13" s="204"/>
      <c r="AY13" s="204"/>
      <c r="AZ13" s="204"/>
      <c r="BA13" s="204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  <c r="BZ13" s="204"/>
      <c r="CA13" s="204"/>
      <c r="CB13" s="204"/>
      <c r="CC13" s="204"/>
      <c r="CD13" s="204"/>
      <c r="CE13" s="204"/>
      <c r="CF13" s="204"/>
      <c r="CG13" s="204"/>
      <c r="CH13" s="204"/>
      <c r="CI13" s="204"/>
      <c r="CJ13" s="204"/>
      <c r="CK13" s="204"/>
      <c r="CL13" s="204"/>
      <c r="CM13" s="204"/>
      <c r="CN13" s="204"/>
      <c r="CO13" s="204"/>
      <c r="CP13" s="204"/>
      <c r="CQ13" s="204"/>
      <c r="CR13" s="204"/>
      <c r="CS13" s="204"/>
      <c r="CT13" s="204"/>
      <c r="CU13" s="204"/>
      <c r="CV13" s="204"/>
      <c r="CW13" s="204"/>
      <c r="CX13" s="204"/>
      <c r="CY13" s="204"/>
      <c r="CZ13" s="204"/>
      <c r="DA13" s="204"/>
      <c r="DB13" s="204"/>
      <c r="DC13" s="204"/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  <c r="DY13" s="204"/>
      <c r="DZ13" s="204"/>
      <c r="EA13" s="204"/>
      <c r="EB13" s="204"/>
      <c r="EC13" s="204"/>
      <c r="ED13" s="204"/>
      <c r="EE13" s="204"/>
      <c r="EF13" s="204"/>
      <c r="EG13" s="204"/>
      <c r="EH13" s="204"/>
      <c r="EI13" s="204"/>
      <c r="EJ13" s="204"/>
      <c r="EK13" s="204"/>
      <c r="EL13" s="204"/>
      <c r="EM13" s="204"/>
    </row>
    <row r="14" spans="1:143" s="184" customFormat="1" ht="14.25" customHeight="1">
      <c r="A14" s="173">
        <v>10</v>
      </c>
      <c r="B14" s="183" t="s">
        <v>1452</v>
      </c>
      <c r="C14" s="289">
        <v>296949</v>
      </c>
      <c r="D14" s="175"/>
      <c r="E14" s="176" t="s">
        <v>1461</v>
      </c>
      <c r="F14" s="177" t="s">
        <v>1453</v>
      </c>
      <c r="G14" s="178">
        <v>100</v>
      </c>
      <c r="H14" s="178"/>
      <c r="I14" s="178">
        <v>1000</v>
      </c>
      <c r="J14" s="179" t="s">
        <v>1437</v>
      </c>
      <c r="K14" s="181"/>
      <c r="L14" s="181"/>
      <c r="M14" s="181"/>
      <c r="N14" s="181"/>
      <c r="O14" s="181"/>
      <c r="P14" s="182"/>
      <c r="AA14" s="204"/>
      <c r="AB14" s="204"/>
      <c r="AC14" s="204"/>
      <c r="AD14" s="204"/>
      <c r="AE14" s="204"/>
      <c r="AF14" s="204"/>
      <c r="AG14" s="204"/>
      <c r="AH14" s="204"/>
      <c r="AI14" s="204"/>
      <c r="AJ14" s="204"/>
      <c r="AK14" s="204"/>
      <c r="AL14" s="204"/>
      <c r="AM14" s="204"/>
      <c r="AN14" s="204"/>
      <c r="AO14" s="204"/>
      <c r="AP14" s="204"/>
      <c r="AQ14" s="204"/>
      <c r="AR14" s="204"/>
      <c r="AS14" s="204"/>
      <c r="AT14" s="204"/>
      <c r="AU14" s="204"/>
      <c r="AV14" s="204"/>
      <c r="AW14" s="204"/>
      <c r="AX14" s="204"/>
      <c r="AY14" s="204"/>
      <c r="AZ14" s="204"/>
      <c r="BA14" s="204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  <c r="BZ14" s="204"/>
      <c r="CA14" s="204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  <c r="DI14" s="204"/>
      <c r="DJ14" s="204"/>
      <c r="DK14" s="204"/>
      <c r="DL14" s="204"/>
      <c r="DM14" s="204"/>
      <c r="DN14" s="204"/>
      <c r="DO14" s="204"/>
      <c r="DP14" s="204"/>
      <c r="DQ14" s="204"/>
      <c r="DR14" s="204"/>
      <c r="DS14" s="204"/>
      <c r="DT14" s="204"/>
      <c r="DU14" s="204"/>
      <c r="DV14" s="204"/>
      <c r="DW14" s="204"/>
      <c r="DX14" s="204"/>
      <c r="DY14" s="204"/>
      <c r="DZ14" s="204"/>
      <c r="EA14" s="204"/>
      <c r="EB14" s="204"/>
      <c r="EC14" s="204"/>
      <c r="ED14" s="204"/>
      <c r="EE14" s="204"/>
      <c r="EF14" s="204"/>
      <c r="EG14" s="204"/>
      <c r="EH14" s="204"/>
      <c r="EI14" s="204"/>
      <c r="EJ14" s="204"/>
      <c r="EK14" s="204"/>
      <c r="EL14" s="204"/>
      <c r="EM14" s="204"/>
    </row>
    <row r="15" spans="1:143" ht="12.75">
      <c r="A15" s="173">
        <v>11</v>
      </c>
      <c r="B15" s="183" t="s">
        <v>1454</v>
      </c>
      <c r="C15" s="175">
        <v>801567</v>
      </c>
      <c r="D15" s="175"/>
      <c r="E15" s="176" t="s">
        <v>1462</v>
      </c>
      <c r="F15" s="177" t="s">
        <v>1438</v>
      </c>
      <c r="G15" s="178">
        <v>30</v>
      </c>
      <c r="H15" s="178"/>
      <c r="I15" s="178">
        <v>1000</v>
      </c>
      <c r="J15" s="179" t="s">
        <v>1437</v>
      </c>
      <c r="K15" s="181"/>
      <c r="L15" s="181"/>
      <c r="M15" s="181"/>
      <c r="N15" s="181"/>
      <c r="O15" s="181"/>
      <c r="P15" s="182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DW15" s="188"/>
      <c r="DX15" s="188"/>
      <c r="DY15" s="188"/>
      <c r="DZ15" s="188"/>
      <c r="EA15" s="188"/>
      <c r="EB15" s="188"/>
      <c r="EC15" s="188"/>
      <c r="ED15" s="188"/>
      <c r="EE15" s="188"/>
      <c r="EF15" s="188"/>
      <c r="EG15" s="188"/>
      <c r="EH15" s="188"/>
      <c r="EI15" s="188"/>
      <c r="EJ15" s="188"/>
      <c r="EK15" s="188"/>
      <c r="EL15" s="188"/>
      <c r="EM15" s="188"/>
    </row>
    <row r="16" spans="1:143" ht="12.75">
      <c r="A16" s="173">
        <v>12</v>
      </c>
      <c r="B16" s="183" t="s">
        <v>1455</v>
      </c>
      <c r="C16" s="289">
        <v>296949</v>
      </c>
      <c r="D16" s="175"/>
      <c r="E16" s="176" t="s">
        <v>1463</v>
      </c>
      <c r="F16" s="177" t="s">
        <v>1438</v>
      </c>
      <c r="G16" s="178">
        <v>15</v>
      </c>
      <c r="H16" s="178"/>
      <c r="I16" s="178">
        <v>1000</v>
      </c>
      <c r="J16" s="179" t="s">
        <v>1437</v>
      </c>
      <c r="K16" s="181"/>
      <c r="L16" s="181"/>
      <c r="M16" s="181"/>
      <c r="N16" s="181"/>
      <c r="O16" s="181"/>
      <c r="P16" s="182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8"/>
      <c r="DM16" s="188"/>
      <c r="DN16" s="188"/>
      <c r="DO16" s="188"/>
      <c r="DP16" s="188"/>
      <c r="DQ16" s="188"/>
      <c r="DR16" s="188"/>
      <c r="DS16" s="188"/>
      <c r="DT16" s="188"/>
      <c r="DU16" s="188"/>
      <c r="DV16" s="188"/>
      <c r="DW16" s="188"/>
      <c r="DX16" s="188"/>
      <c r="DY16" s="188"/>
      <c r="DZ16" s="188"/>
      <c r="EA16" s="188"/>
      <c r="EB16" s="188"/>
      <c r="EC16" s="188"/>
      <c r="ED16" s="188"/>
      <c r="EE16" s="188"/>
      <c r="EF16" s="188"/>
      <c r="EG16" s="188"/>
      <c r="EH16" s="188"/>
      <c r="EI16" s="188"/>
      <c r="EJ16" s="188"/>
      <c r="EK16" s="188"/>
      <c r="EL16" s="188"/>
      <c r="EM16" s="188"/>
    </row>
    <row r="17" spans="1:143" ht="12.75">
      <c r="A17" s="173">
        <v>13</v>
      </c>
      <c r="B17" s="183" t="s">
        <v>1456</v>
      </c>
      <c r="C17" s="175">
        <v>916076</v>
      </c>
      <c r="D17" s="175"/>
      <c r="E17" s="176" t="s">
        <v>1461</v>
      </c>
      <c r="F17" s="177" t="s">
        <v>1438</v>
      </c>
      <c r="G17" s="178">
        <v>100</v>
      </c>
      <c r="H17" s="178"/>
      <c r="I17" s="178">
        <v>1000</v>
      </c>
      <c r="J17" s="179" t="s">
        <v>1437</v>
      </c>
      <c r="K17" s="181"/>
      <c r="L17" s="181"/>
      <c r="M17" s="181"/>
      <c r="N17" s="181"/>
      <c r="O17" s="181"/>
      <c r="P17" s="182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  <c r="CP17" s="188"/>
      <c r="CQ17" s="188"/>
      <c r="CR17" s="188"/>
      <c r="CS17" s="188"/>
      <c r="CT17" s="188"/>
      <c r="CU17" s="188"/>
      <c r="CV17" s="188"/>
      <c r="CW17" s="188"/>
      <c r="CX17" s="188"/>
      <c r="CY17" s="188"/>
      <c r="CZ17" s="188"/>
      <c r="DA17" s="188"/>
      <c r="DB17" s="188"/>
      <c r="DC17" s="188"/>
      <c r="DD17" s="188"/>
      <c r="DE17" s="188"/>
      <c r="DF17" s="188"/>
      <c r="DG17" s="188"/>
      <c r="DH17" s="188"/>
      <c r="DI17" s="188"/>
      <c r="DJ17" s="188"/>
      <c r="DK17" s="188"/>
      <c r="DL17" s="188"/>
      <c r="DM17" s="188"/>
      <c r="DN17" s="188"/>
      <c r="DO17" s="188"/>
      <c r="DP17" s="188"/>
      <c r="DQ17" s="188"/>
      <c r="DR17" s="188"/>
      <c r="DS17" s="188"/>
      <c r="DT17" s="188"/>
      <c r="DU17" s="188"/>
      <c r="DV17" s="188"/>
      <c r="DW17" s="188"/>
      <c r="DX17" s="188"/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8"/>
      <c r="EK17" s="188"/>
      <c r="EL17" s="188"/>
      <c r="EM17" s="188"/>
    </row>
    <row r="18" spans="1:143" ht="12.75">
      <c r="A18" s="173">
        <v>14</v>
      </c>
      <c r="B18" s="183" t="s">
        <v>1457</v>
      </c>
      <c r="C18" s="289">
        <v>339370</v>
      </c>
      <c r="D18" s="175"/>
      <c r="E18" s="176" t="s">
        <v>1464</v>
      </c>
      <c r="F18" s="177" t="s">
        <v>1438</v>
      </c>
      <c r="G18" s="178">
        <v>50</v>
      </c>
      <c r="H18" s="178"/>
      <c r="I18" s="178">
        <v>1000</v>
      </c>
      <c r="J18" s="179" t="s">
        <v>1437</v>
      </c>
      <c r="K18" s="181"/>
      <c r="L18" s="181"/>
      <c r="M18" s="181"/>
      <c r="N18" s="181"/>
      <c r="O18" s="181"/>
      <c r="P18" s="182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  <c r="CP18" s="188"/>
      <c r="CQ18" s="188"/>
      <c r="CR18" s="188"/>
      <c r="CS18" s="188"/>
      <c r="CT18" s="188"/>
      <c r="CU18" s="188"/>
      <c r="CV18" s="188"/>
      <c r="CW18" s="188"/>
      <c r="CX18" s="188"/>
      <c r="CY18" s="188"/>
      <c r="CZ18" s="188"/>
      <c r="DA18" s="188"/>
      <c r="DB18" s="188"/>
      <c r="DC18" s="188"/>
      <c r="DD18" s="188"/>
      <c r="DE18" s="188"/>
      <c r="DF18" s="188"/>
      <c r="DG18" s="188"/>
      <c r="DH18" s="188"/>
      <c r="DI18" s="188"/>
      <c r="DJ18" s="188"/>
      <c r="DK18" s="188"/>
      <c r="DL18" s="188"/>
      <c r="DM18" s="188"/>
      <c r="DN18" s="188"/>
      <c r="DO18" s="188"/>
      <c r="DP18" s="188"/>
      <c r="DQ18" s="188"/>
      <c r="DR18" s="188"/>
      <c r="DS18" s="188"/>
      <c r="DT18" s="188"/>
      <c r="DU18" s="188"/>
      <c r="DV18" s="188"/>
      <c r="DW18" s="188"/>
      <c r="DX18" s="188"/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8"/>
      <c r="EK18" s="188"/>
      <c r="EL18" s="188"/>
      <c r="EM18" s="188"/>
    </row>
    <row r="19" spans="1:143" ht="12.75">
      <c r="A19" s="173">
        <v>15</v>
      </c>
      <c r="B19" s="183" t="s">
        <v>1458</v>
      </c>
      <c r="C19" s="175">
        <v>505772</v>
      </c>
      <c r="D19" s="175"/>
      <c r="E19" s="176" t="s">
        <v>1478</v>
      </c>
      <c r="F19" s="177" t="s">
        <v>1438</v>
      </c>
      <c r="G19" s="178"/>
      <c r="H19" s="178"/>
      <c r="I19" s="178">
        <v>1000</v>
      </c>
      <c r="J19" s="179" t="s">
        <v>1437</v>
      </c>
      <c r="K19" s="181"/>
      <c r="L19" s="181"/>
      <c r="M19" s="181"/>
      <c r="N19" s="181"/>
      <c r="O19" s="181"/>
      <c r="P19" s="182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  <c r="CP19" s="188"/>
      <c r="CQ19" s="188"/>
      <c r="CR19" s="188"/>
      <c r="CS19" s="188"/>
      <c r="CT19" s="188"/>
      <c r="CU19" s="188"/>
      <c r="CV19" s="188"/>
      <c r="CW19" s="188"/>
      <c r="CX19" s="188"/>
      <c r="CY19" s="188"/>
      <c r="CZ19" s="188"/>
      <c r="DA19" s="188"/>
      <c r="DB19" s="188"/>
      <c r="DC19" s="188"/>
      <c r="DD19" s="188"/>
      <c r="DE19" s="188"/>
      <c r="DF19" s="188"/>
      <c r="DG19" s="188"/>
      <c r="DH19" s="188"/>
      <c r="DI19" s="188"/>
      <c r="DJ19" s="188"/>
      <c r="DK19" s="188"/>
      <c r="DL19" s="188"/>
      <c r="DM19" s="188"/>
      <c r="DN19" s="188"/>
      <c r="DO19" s="188"/>
      <c r="DP19" s="188"/>
      <c r="DQ19" s="188"/>
      <c r="DR19" s="188"/>
      <c r="DS19" s="188"/>
      <c r="DT19" s="188"/>
      <c r="DU19" s="188"/>
      <c r="DV19" s="188"/>
      <c r="DW19" s="188"/>
      <c r="DX19" s="188"/>
      <c r="DY19" s="188"/>
      <c r="DZ19" s="188"/>
      <c r="EA19" s="188"/>
      <c r="EB19" s="188"/>
      <c r="EC19" s="188"/>
      <c r="ED19" s="188"/>
      <c r="EE19" s="188"/>
      <c r="EF19" s="188"/>
      <c r="EG19" s="188"/>
      <c r="EH19" s="188"/>
      <c r="EI19" s="188"/>
      <c r="EJ19" s="188"/>
      <c r="EK19" s="188"/>
      <c r="EL19" s="188"/>
      <c r="EM19" s="188"/>
    </row>
    <row r="20" spans="1:143" ht="12.75" customHeight="1">
      <c r="A20" s="173">
        <v>16</v>
      </c>
      <c r="B20" s="183" t="s">
        <v>1459</v>
      </c>
      <c r="C20" s="175">
        <v>3000</v>
      </c>
      <c r="D20" s="175"/>
      <c r="E20" s="176"/>
      <c r="F20" s="177"/>
      <c r="G20" s="178"/>
      <c r="H20" s="178"/>
      <c r="I20" s="178">
        <v>1</v>
      </c>
      <c r="J20" s="179" t="s">
        <v>1440</v>
      </c>
      <c r="K20" s="181"/>
      <c r="L20" s="181"/>
      <c r="M20" s="181"/>
      <c r="N20" s="181"/>
      <c r="O20" s="181"/>
      <c r="P20" s="182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  <c r="CP20" s="188"/>
      <c r="CQ20" s="188"/>
      <c r="CR20" s="188"/>
      <c r="CS20" s="188"/>
      <c r="CT20" s="188"/>
      <c r="CU20" s="188"/>
      <c r="CV20" s="188"/>
      <c r="CW20" s="188"/>
      <c r="CX20" s="188"/>
      <c r="CY20" s="188"/>
      <c r="CZ20" s="188"/>
      <c r="DA20" s="188"/>
      <c r="DB20" s="188"/>
      <c r="DC20" s="188"/>
      <c r="DD20" s="188"/>
      <c r="DE20" s="188"/>
      <c r="DF20" s="188"/>
      <c r="DG20" s="188"/>
      <c r="DH20" s="188"/>
      <c r="DI20" s="188"/>
      <c r="DJ20" s="188"/>
      <c r="DK20" s="188"/>
      <c r="DL20" s="188"/>
      <c r="DM20" s="188"/>
      <c r="DN20" s="188"/>
      <c r="DO20" s="188"/>
      <c r="DP20" s="188"/>
      <c r="DQ20" s="188"/>
      <c r="DR20" s="188"/>
      <c r="DS20" s="188"/>
      <c r="DT20" s="188"/>
      <c r="DU20" s="188"/>
      <c r="DV20" s="188"/>
      <c r="DW20" s="188"/>
      <c r="DX20" s="188"/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8"/>
      <c r="EK20" s="188"/>
      <c r="EL20" s="188"/>
      <c r="EM20" s="188"/>
    </row>
    <row r="21" spans="1:143" s="184" customFormat="1" ht="21.75">
      <c r="A21" s="173">
        <v>17</v>
      </c>
      <c r="B21" s="183" t="s">
        <v>1936</v>
      </c>
      <c r="C21" s="175"/>
      <c r="D21" s="175">
        <v>482422</v>
      </c>
      <c r="E21" s="176" t="s">
        <v>1465</v>
      </c>
      <c r="F21" s="177" t="s">
        <v>1436</v>
      </c>
      <c r="G21" s="178"/>
      <c r="H21" s="178">
        <v>61</v>
      </c>
      <c r="I21" s="178">
        <v>1000</v>
      </c>
      <c r="J21" s="179" t="s">
        <v>1437</v>
      </c>
      <c r="K21" s="181"/>
      <c r="L21" s="181"/>
      <c r="M21" s="181"/>
      <c r="N21" s="181"/>
      <c r="O21" s="181"/>
      <c r="P21" s="182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  <c r="BZ21" s="204"/>
      <c r="CA21" s="204"/>
      <c r="CB21" s="204"/>
      <c r="CC21" s="204"/>
      <c r="CD21" s="204"/>
      <c r="CE21" s="204"/>
      <c r="CF21" s="204"/>
      <c r="CG21" s="204"/>
      <c r="CH21" s="204"/>
      <c r="CI21" s="204"/>
      <c r="CJ21" s="204"/>
      <c r="CK21" s="204"/>
      <c r="CL21" s="204"/>
      <c r="CM21" s="204"/>
      <c r="CN21" s="204"/>
      <c r="CO21" s="204"/>
      <c r="CP21" s="204"/>
      <c r="CQ21" s="204"/>
      <c r="CR21" s="204"/>
      <c r="CS21" s="204"/>
      <c r="CT21" s="204"/>
      <c r="CU21" s="204"/>
      <c r="CV21" s="204"/>
      <c r="CW21" s="204"/>
      <c r="CX21" s="204"/>
      <c r="CY21" s="204"/>
      <c r="CZ21" s="204"/>
      <c r="DA21" s="204"/>
      <c r="DB21" s="204"/>
      <c r="DC21" s="204"/>
      <c r="DD21" s="204"/>
      <c r="DE21" s="204"/>
      <c r="DF21" s="204"/>
      <c r="DG21" s="204"/>
      <c r="DH21" s="204"/>
      <c r="DI21" s="204"/>
      <c r="DJ21" s="204"/>
      <c r="DK21" s="204"/>
      <c r="DL21" s="204"/>
      <c r="DM21" s="204"/>
      <c r="DN21" s="204"/>
      <c r="DO21" s="204"/>
      <c r="DP21" s="204"/>
      <c r="DQ21" s="204"/>
      <c r="DR21" s="204"/>
      <c r="DS21" s="204"/>
      <c r="DT21" s="204"/>
      <c r="DU21" s="204"/>
      <c r="DV21" s="204"/>
      <c r="DW21" s="204"/>
      <c r="DX21" s="204"/>
      <c r="DY21" s="204"/>
      <c r="DZ21" s="204"/>
      <c r="EA21" s="204"/>
      <c r="EB21" s="204"/>
      <c r="EC21" s="204"/>
      <c r="ED21" s="204"/>
      <c r="EE21" s="204"/>
      <c r="EF21" s="204"/>
      <c r="EG21" s="204"/>
      <c r="EH21" s="204"/>
      <c r="EI21" s="204"/>
      <c r="EJ21" s="204"/>
      <c r="EK21" s="204"/>
      <c r="EL21" s="204"/>
      <c r="EM21" s="204"/>
    </row>
    <row r="22" spans="1:143" s="184" customFormat="1" ht="21.75">
      <c r="A22" s="173">
        <v>18</v>
      </c>
      <c r="B22" s="183" t="s">
        <v>1937</v>
      </c>
      <c r="C22" s="175"/>
      <c r="D22" s="175">
        <v>159574</v>
      </c>
      <c r="E22" s="176" t="s">
        <v>1465</v>
      </c>
      <c r="F22" s="177" t="s">
        <v>1436</v>
      </c>
      <c r="G22" s="178"/>
      <c r="H22" s="178">
        <v>61</v>
      </c>
      <c r="I22" s="178">
        <v>1000</v>
      </c>
      <c r="J22" s="179" t="s">
        <v>1437</v>
      </c>
      <c r="K22" s="181"/>
      <c r="L22" s="181"/>
      <c r="M22" s="181"/>
      <c r="N22" s="181"/>
      <c r="O22" s="181"/>
      <c r="P22" s="182"/>
      <c r="AA22" s="204"/>
      <c r="AB22" s="204"/>
      <c r="AC22" s="204"/>
      <c r="AD22" s="204"/>
      <c r="AE22" s="204"/>
      <c r="AF22" s="204"/>
      <c r="AG22" s="204"/>
      <c r="AH22" s="204"/>
      <c r="AI22" s="204"/>
      <c r="AJ22" s="204"/>
      <c r="AK22" s="204"/>
      <c r="AL22" s="204"/>
      <c r="AM22" s="204"/>
      <c r="AN22" s="204"/>
      <c r="AO22" s="204"/>
      <c r="AP22" s="204"/>
      <c r="AQ22" s="204"/>
      <c r="AR22" s="204"/>
      <c r="AS22" s="204"/>
      <c r="AT22" s="204"/>
      <c r="AU22" s="204"/>
      <c r="AV22" s="204"/>
      <c r="AW22" s="204"/>
      <c r="AX22" s="204"/>
      <c r="AY22" s="204"/>
      <c r="AZ22" s="204"/>
      <c r="BA22" s="204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  <c r="BZ22" s="204"/>
      <c r="CA22" s="204"/>
      <c r="CB22" s="204"/>
      <c r="CC22" s="204"/>
      <c r="CD22" s="204"/>
      <c r="CE22" s="204"/>
      <c r="CF22" s="204"/>
      <c r="CG22" s="204"/>
      <c r="CH22" s="204"/>
      <c r="CI22" s="204"/>
      <c r="CJ22" s="204"/>
      <c r="CK22" s="204"/>
      <c r="CL22" s="204"/>
      <c r="CM22" s="204"/>
      <c r="CN22" s="204"/>
      <c r="CO22" s="204"/>
      <c r="CP22" s="204"/>
      <c r="CQ22" s="204"/>
      <c r="CR22" s="204"/>
      <c r="CS22" s="204"/>
      <c r="CT22" s="204"/>
      <c r="CU22" s="204"/>
      <c r="CV22" s="204"/>
      <c r="CW22" s="204"/>
      <c r="CX22" s="204"/>
      <c r="CY22" s="204"/>
      <c r="CZ22" s="204"/>
      <c r="DA22" s="204"/>
      <c r="DB22" s="204"/>
      <c r="DC22" s="204"/>
      <c r="DD22" s="204"/>
      <c r="DE22" s="204"/>
      <c r="DF22" s="204"/>
      <c r="DG22" s="204"/>
      <c r="DH22" s="204"/>
      <c r="DI22" s="204"/>
      <c r="DJ22" s="204"/>
      <c r="DK22" s="204"/>
      <c r="DL22" s="204"/>
      <c r="DM22" s="204"/>
      <c r="DN22" s="204"/>
      <c r="DO22" s="204"/>
      <c r="DP22" s="204"/>
      <c r="DQ22" s="204"/>
      <c r="DR22" s="204"/>
      <c r="DS22" s="204"/>
      <c r="DT22" s="204"/>
      <c r="DU22" s="204"/>
      <c r="DV22" s="204"/>
      <c r="DW22" s="204"/>
      <c r="DX22" s="204"/>
      <c r="DY22" s="204"/>
      <c r="DZ22" s="204"/>
      <c r="EA22" s="204"/>
      <c r="EB22" s="204"/>
      <c r="EC22" s="204"/>
      <c r="ED22" s="204"/>
      <c r="EE22" s="204"/>
      <c r="EF22" s="204"/>
      <c r="EG22" s="204"/>
      <c r="EH22" s="204"/>
      <c r="EI22" s="204"/>
      <c r="EJ22" s="204"/>
      <c r="EK22" s="204"/>
      <c r="EL22" s="204"/>
      <c r="EM22" s="204"/>
    </row>
    <row r="23" spans="1:143" s="184" customFormat="1" ht="12.75">
      <c r="A23" s="173">
        <v>19</v>
      </c>
      <c r="B23" s="183" t="s">
        <v>1466</v>
      </c>
      <c r="C23" s="175"/>
      <c r="D23" s="175">
        <v>2500</v>
      </c>
      <c r="E23" s="176" t="s">
        <v>1467</v>
      </c>
      <c r="F23" s="177" t="s">
        <v>1436</v>
      </c>
      <c r="G23" s="178"/>
      <c r="H23" s="178">
        <v>153</v>
      </c>
      <c r="I23" s="178">
        <v>100</v>
      </c>
      <c r="J23" s="179" t="s">
        <v>1437</v>
      </c>
      <c r="K23" s="181"/>
      <c r="L23" s="181"/>
      <c r="M23" s="181"/>
      <c r="N23" s="181"/>
      <c r="O23" s="181"/>
      <c r="P23" s="182"/>
      <c r="AA23" s="204"/>
      <c r="AB23" s="204"/>
      <c r="AC23" s="204"/>
      <c r="AD23" s="204"/>
      <c r="AE23" s="204"/>
      <c r="AF23" s="204"/>
      <c r="AG23" s="204"/>
      <c r="AH23" s="204"/>
      <c r="AI23" s="204"/>
      <c r="AJ23" s="204"/>
      <c r="AK23" s="204"/>
      <c r="AL23" s="204"/>
      <c r="AM23" s="204"/>
      <c r="AN23" s="204"/>
      <c r="AO23" s="204"/>
      <c r="AP23" s="204"/>
      <c r="AQ23" s="204"/>
      <c r="AR23" s="204"/>
      <c r="AS23" s="204"/>
      <c r="AT23" s="204"/>
      <c r="AU23" s="204"/>
      <c r="AV23" s="204"/>
      <c r="AW23" s="204"/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  <c r="BZ23" s="204"/>
      <c r="CA23" s="204"/>
      <c r="CB23" s="204"/>
      <c r="CC23" s="204"/>
      <c r="CD23" s="204"/>
      <c r="CE23" s="204"/>
      <c r="CF23" s="204"/>
      <c r="CG23" s="204"/>
      <c r="CH23" s="204"/>
      <c r="CI23" s="204"/>
      <c r="CJ23" s="204"/>
      <c r="CK23" s="204"/>
      <c r="CL23" s="204"/>
      <c r="CM23" s="204"/>
      <c r="CN23" s="204"/>
      <c r="CO23" s="204"/>
      <c r="CP23" s="204"/>
      <c r="CQ23" s="204"/>
      <c r="CR23" s="204"/>
      <c r="CS23" s="204"/>
      <c r="CT23" s="204"/>
      <c r="CU23" s="204"/>
      <c r="CV23" s="204"/>
      <c r="CW23" s="204"/>
      <c r="CX23" s="204"/>
      <c r="CY23" s="204"/>
      <c r="CZ23" s="204"/>
      <c r="DA23" s="204"/>
      <c r="DB23" s="204"/>
      <c r="DC23" s="204"/>
      <c r="DD23" s="204"/>
      <c r="DE23" s="204"/>
      <c r="DF23" s="204"/>
      <c r="DG23" s="204"/>
      <c r="DH23" s="204"/>
      <c r="DI23" s="204"/>
      <c r="DJ23" s="204"/>
      <c r="DK23" s="204"/>
      <c r="DL23" s="204"/>
      <c r="DM23" s="204"/>
      <c r="DN23" s="204"/>
      <c r="DO23" s="204"/>
      <c r="DP23" s="204"/>
      <c r="DQ23" s="204"/>
      <c r="DR23" s="204"/>
      <c r="DS23" s="204"/>
      <c r="DT23" s="204"/>
      <c r="DU23" s="204"/>
      <c r="DV23" s="204"/>
      <c r="DW23" s="204"/>
      <c r="DX23" s="204"/>
      <c r="DY23" s="204"/>
      <c r="DZ23" s="204"/>
      <c r="EA23" s="204"/>
      <c r="EB23" s="204"/>
      <c r="EC23" s="204"/>
      <c r="ED23" s="204"/>
      <c r="EE23" s="204"/>
      <c r="EF23" s="204"/>
      <c r="EG23" s="204"/>
      <c r="EH23" s="204"/>
      <c r="EI23" s="204"/>
      <c r="EJ23" s="204"/>
      <c r="EK23" s="204"/>
      <c r="EL23" s="204"/>
      <c r="EM23" s="204"/>
    </row>
    <row r="24" spans="1:143" ht="12.75">
      <c r="A24" s="173">
        <v>20</v>
      </c>
      <c r="B24" s="183" t="s">
        <v>1468</v>
      </c>
      <c r="C24" s="175"/>
      <c r="D24" s="175">
        <v>82421</v>
      </c>
      <c r="E24" s="176" t="s">
        <v>1477</v>
      </c>
      <c r="F24" s="177" t="s">
        <v>1436</v>
      </c>
      <c r="G24" s="178"/>
      <c r="H24" s="178">
        <v>92</v>
      </c>
      <c r="I24" s="178">
        <v>1000</v>
      </c>
      <c r="J24" s="179" t="s">
        <v>1439</v>
      </c>
      <c r="K24" s="181"/>
      <c r="L24" s="181"/>
      <c r="M24" s="181"/>
      <c r="N24" s="181"/>
      <c r="O24" s="181"/>
      <c r="P24" s="182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8"/>
      <c r="DF24" s="188"/>
      <c r="DG24" s="188"/>
      <c r="DH24" s="188"/>
      <c r="DI24" s="188"/>
      <c r="DJ24" s="188"/>
      <c r="DK24" s="188"/>
      <c r="DL24" s="188"/>
      <c r="DM24" s="188"/>
      <c r="DN24" s="188"/>
      <c r="DO24" s="188"/>
      <c r="DP24" s="188"/>
      <c r="DQ24" s="188"/>
      <c r="DR24" s="188"/>
      <c r="DS24" s="188"/>
      <c r="DT24" s="188"/>
      <c r="DU24" s="188"/>
      <c r="DV24" s="188"/>
      <c r="DW24" s="188"/>
      <c r="DX24" s="188"/>
      <c r="DY24" s="188"/>
      <c r="DZ24" s="188"/>
      <c r="EA24" s="188"/>
      <c r="EB24" s="188"/>
      <c r="EC24" s="188"/>
      <c r="ED24" s="188"/>
      <c r="EE24" s="188"/>
      <c r="EF24" s="188"/>
      <c r="EG24" s="188"/>
      <c r="EH24" s="188"/>
      <c r="EI24" s="188"/>
      <c r="EJ24" s="188"/>
      <c r="EK24" s="188"/>
      <c r="EL24" s="188"/>
      <c r="EM24" s="188"/>
    </row>
    <row r="25" spans="1:143" ht="12.75">
      <c r="A25" s="173">
        <v>21</v>
      </c>
      <c r="B25" s="183" t="s">
        <v>1469</v>
      </c>
      <c r="C25" s="175"/>
      <c r="D25" s="175">
        <v>36834</v>
      </c>
      <c r="E25" s="176" t="s">
        <v>1465</v>
      </c>
      <c r="F25" s="177" t="s">
        <v>1436</v>
      </c>
      <c r="G25" s="178"/>
      <c r="H25" s="178">
        <v>61</v>
      </c>
      <c r="I25" s="178">
        <v>1000</v>
      </c>
      <c r="J25" s="179" t="s">
        <v>1439</v>
      </c>
      <c r="K25" s="181"/>
      <c r="L25" s="181"/>
      <c r="M25" s="181"/>
      <c r="N25" s="181"/>
      <c r="O25" s="181"/>
      <c r="P25" s="182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</row>
    <row r="26" spans="1:143" ht="12.75">
      <c r="A26" s="173">
        <v>22</v>
      </c>
      <c r="B26" s="183" t="s">
        <v>1470</v>
      </c>
      <c r="C26" s="175"/>
      <c r="D26" s="175">
        <v>96945</v>
      </c>
      <c r="E26" s="176" t="s">
        <v>1478</v>
      </c>
      <c r="F26" s="177" t="s">
        <v>1436</v>
      </c>
      <c r="G26" s="178"/>
      <c r="H26" s="178">
        <v>31</v>
      </c>
      <c r="I26" s="178">
        <v>1000</v>
      </c>
      <c r="J26" s="179" t="s">
        <v>1439</v>
      </c>
      <c r="K26" s="181"/>
      <c r="L26" s="181"/>
      <c r="M26" s="181"/>
      <c r="N26" s="181"/>
      <c r="O26" s="181"/>
      <c r="P26" s="182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8"/>
      <c r="CX26" s="188"/>
      <c r="CY26" s="188"/>
      <c r="CZ26" s="188"/>
      <c r="DA26" s="188"/>
      <c r="DB26" s="188"/>
      <c r="DC26" s="188"/>
      <c r="DD26" s="188"/>
      <c r="DE26" s="188"/>
      <c r="DF26" s="188"/>
      <c r="DG26" s="188"/>
      <c r="DH26" s="188"/>
      <c r="DI26" s="188"/>
      <c r="DJ26" s="188"/>
      <c r="DK26" s="188"/>
      <c r="DL26" s="188"/>
      <c r="DM26" s="188"/>
      <c r="DN26" s="188"/>
      <c r="DO26" s="188"/>
      <c r="DP26" s="188"/>
      <c r="DQ26" s="188"/>
      <c r="DR26" s="188"/>
      <c r="DS26" s="188"/>
      <c r="DT26" s="188"/>
      <c r="DU26" s="188"/>
      <c r="DV26" s="188"/>
      <c r="DW26" s="188"/>
      <c r="DX26" s="188"/>
      <c r="DY26" s="188"/>
      <c r="DZ26" s="188"/>
      <c r="EA26" s="188"/>
      <c r="EB26" s="188"/>
      <c r="EC26" s="188"/>
      <c r="ED26" s="188"/>
      <c r="EE26" s="188"/>
      <c r="EF26" s="188"/>
      <c r="EG26" s="188"/>
      <c r="EH26" s="188"/>
      <c r="EI26" s="188"/>
      <c r="EJ26" s="188"/>
      <c r="EK26" s="188"/>
      <c r="EL26" s="188"/>
      <c r="EM26" s="188"/>
    </row>
    <row r="27" spans="1:143" ht="12.75" customHeight="1">
      <c r="A27" s="173">
        <v>23</v>
      </c>
      <c r="B27" s="183" t="s">
        <v>1471</v>
      </c>
      <c r="C27" s="175"/>
      <c r="D27" s="175">
        <v>1332748</v>
      </c>
      <c r="E27" s="176" t="s">
        <v>1479</v>
      </c>
      <c r="F27" s="177" t="s">
        <v>1438</v>
      </c>
      <c r="G27" s="178"/>
      <c r="H27" s="178">
        <v>10</v>
      </c>
      <c r="I27" s="178">
        <v>1000</v>
      </c>
      <c r="J27" s="179" t="s">
        <v>1437</v>
      </c>
      <c r="K27" s="181"/>
      <c r="L27" s="181"/>
      <c r="M27" s="181"/>
      <c r="N27" s="181"/>
      <c r="O27" s="181"/>
      <c r="P27" s="182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  <c r="CP27" s="188"/>
      <c r="CQ27" s="188"/>
      <c r="CR27" s="188"/>
      <c r="CS27" s="188"/>
      <c r="CT27" s="188"/>
      <c r="CU27" s="188"/>
      <c r="CV27" s="188"/>
      <c r="CW27" s="188"/>
      <c r="CX27" s="188"/>
      <c r="CY27" s="188"/>
      <c r="CZ27" s="188"/>
      <c r="DA27" s="188"/>
      <c r="DB27" s="188"/>
      <c r="DC27" s="188"/>
      <c r="DD27" s="188"/>
      <c r="DE27" s="188"/>
      <c r="DF27" s="188"/>
      <c r="DG27" s="188"/>
      <c r="DH27" s="188"/>
      <c r="DI27" s="188"/>
      <c r="DJ27" s="188"/>
      <c r="DK27" s="188"/>
      <c r="DL27" s="188"/>
      <c r="DM27" s="188"/>
      <c r="DN27" s="188"/>
      <c r="DO27" s="188"/>
      <c r="DP27" s="188"/>
      <c r="DQ27" s="188"/>
      <c r="DR27" s="188"/>
      <c r="DS27" s="188"/>
      <c r="DT27" s="188"/>
      <c r="DU27" s="188"/>
      <c r="DV27" s="188"/>
      <c r="DW27" s="188"/>
      <c r="DX27" s="188"/>
      <c r="DY27" s="188"/>
      <c r="DZ27" s="188"/>
      <c r="EA27" s="188"/>
      <c r="EB27" s="188"/>
      <c r="EC27" s="188"/>
      <c r="ED27" s="188"/>
      <c r="EE27" s="188"/>
      <c r="EF27" s="188"/>
      <c r="EG27" s="188"/>
      <c r="EH27" s="188"/>
      <c r="EI27" s="188"/>
      <c r="EJ27" s="188"/>
      <c r="EK27" s="188"/>
      <c r="EL27" s="188"/>
      <c r="EM27" s="188"/>
    </row>
    <row r="28" spans="1:143" ht="15.75" customHeight="1">
      <c r="A28" s="173">
        <v>24</v>
      </c>
      <c r="B28" s="183" t="s">
        <v>1472</v>
      </c>
      <c r="C28" s="175"/>
      <c r="D28" s="175">
        <v>1548948</v>
      </c>
      <c r="E28" s="176" t="s">
        <v>1478</v>
      </c>
      <c r="F28" s="177" t="s">
        <v>1473</v>
      </c>
      <c r="G28" s="178"/>
      <c r="H28" s="178">
        <v>1</v>
      </c>
      <c r="I28" s="178">
        <v>1000</v>
      </c>
      <c r="J28" s="179" t="s">
        <v>1437</v>
      </c>
      <c r="K28" s="181"/>
      <c r="L28" s="181"/>
      <c r="M28" s="181"/>
      <c r="N28" s="181"/>
      <c r="O28" s="181"/>
      <c r="P28" s="182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  <c r="CP28" s="188"/>
      <c r="CQ28" s="188"/>
      <c r="CR28" s="188"/>
      <c r="CS28" s="188"/>
      <c r="CT28" s="188"/>
      <c r="CU28" s="188"/>
      <c r="CV28" s="188"/>
      <c r="CW28" s="188"/>
      <c r="CX28" s="188"/>
      <c r="CY28" s="188"/>
      <c r="CZ28" s="188"/>
      <c r="DA28" s="188"/>
      <c r="DB28" s="188"/>
      <c r="DC28" s="188"/>
      <c r="DD28" s="188"/>
      <c r="DE28" s="188"/>
      <c r="DF28" s="188"/>
      <c r="DG28" s="188"/>
      <c r="DH28" s="188"/>
      <c r="DI28" s="188"/>
      <c r="DJ28" s="188"/>
      <c r="DK28" s="188"/>
      <c r="DL28" s="188"/>
      <c r="DM28" s="188"/>
      <c r="DN28" s="188"/>
      <c r="DO28" s="188"/>
      <c r="DP28" s="188"/>
      <c r="DQ28" s="188"/>
      <c r="DR28" s="188"/>
      <c r="DS28" s="188"/>
      <c r="DT28" s="188"/>
      <c r="DU28" s="188"/>
      <c r="DV28" s="188"/>
      <c r="DW28" s="188"/>
      <c r="DX28" s="188"/>
      <c r="DY28" s="188"/>
      <c r="DZ28" s="188"/>
      <c r="EA28" s="188"/>
      <c r="EB28" s="188"/>
      <c r="EC28" s="188"/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</row>
    <row r="29" spans="1:143" ht="12.75">
      <c r="A29" s="173">
        <v>25</v>
      </c>
      <c r="B29" s="183" t="s">
        <v>1474</v>
      </c>
      <c r="C29" s="175"/>
      <c r="D29" s="175">
        <v>516790</v>
      </c>
      <c r="E29" s="176" t="s">
        <v>1467</v>
      </c>
      <c r="F29" s="177" t="s">
        <v>1438</v>
      </c>
      <c r="G29" s="178"/>
      <c r="H29" s="178">
        <v>5</v>
      </c>
      <c r="I29" s="178">
        <v>100</v>
      </c>
      <c r="J29" s="179" t="s">
        <v>1437</v>
      </c>
      <c r="K29" s="181"/>
      <c r="L29" s="181"/>
      <c r="M29" s="181"/>
      <c r="N29" s="181"/>
      <c r="O29" s="181"/>
      <c r="P29" s="182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  <c r="CP29" s="188"/>
      <c r="CQ29" s="188"/>
      <c r="CR29" s="188"/>
      <c r="CS29" s="188"/>
      <c r="CT29" s="188"/>
      <c r="CU29" s="188"/>
      <c r="CV29" s="188"/>
      <c r="CW29" s="188"/>
      <c r="CX29" s="188"/>
      <c r="CY29" s="188"/>
      <c r="CZ29" s="188"/>
      <c r="DA29" s="188"/>
      <c r="DB29" s="188"/>
      <c r="DC29" s="188"/>
      <c r="DD29" s="188"/>
      <c r="DE29" s="188"/>
      <c r="DF29" s="188"/>
      <c r="DG29" s="188"/>
      <c r="DH29" s="188"/>
      <c r="DI29" s="188"/>
      <c r="DJ29" s="188"/>
      <c r="DK29" s="188"/>
      <c r="DL29" s="188"/>
      <c r="DM29" s="188"/>
      <c r="DN29" s="188"/>
      <c r="DO29" s="188"/>
      <c r="DP29" s="188"/>
      <c r="DQ29" s="188"/>
      <c r="DR29" s="188"/>
      <c r="DS29" s="188"/>
      <c r="DT29" s="188"/>
      <c r="DU29" s="188"/>
      <c r="DV29" s="188"/>
      <c r="DW29" s="188"/>
      <c r="DX29" s="188"/>
      <c r="DY29" s="188"/>
      <c r="DZ29" s="188"/>
      <c r="EA29" s="188"/>
      <c r="EB29" s="188"/>
      <c r="EC29" s="188"/>
      <c r="ED29" s="188"/>
      <c r="EE29" s="188"/>
      <c r="EF29" s="188"/>
      <c r="EG29" s="188"/>
      <c r="EH29" s="188"/>
      <c r="EI29" s="188"/>
      <c r="EJ29" s="188"/>
      <c r="EK29" s="188"/>
      <c r="EL29" s="188"/>
      <c r="EM29" s="188"/>
    </row>
    <row r="30" spans="1:143" ht="12.75">
      <c r="A30" s="173">
        <v>26</v>
      </c>
      <c r="B30" s="183" t="s">
        <v>1475</v>
      </c>
      <c r="C30" s="175"/>
      <c r="D30" s="175">
        <v>5080</v>
      </c>
      <c r="E30" s="176" t="s">
        <v>1467</v>
      </c>
      <c r="F30" s="177" t="s">
        <v>1438</v>
      </c>
      <c r="G30" s="178"/>
      <c r="H30" s="178">
        <v>5</v>
      </c>
      <c r="I30" s="178">
        <v>100</v>
      </c>
      <c r="J30" s="179" t="s">
        <v>1437</v>
      </c>
      <c r="K30" s="181"/>
      <c r="L30" s="181"/>
      <c r="M30" s="181"/>
      <c r="N30" s="181"/>
      <c r="O30" s="181"/>
      <c r="P30" s="182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  <c r="CP30" s="188"/>
      <c r="CQ30" s="188"/>
      <c r="CR30" s="188"/>
      <c r="CS30" s="188"/>
      <c r="CT30" s="188"/>
      <c r="CU30" s="188"/>
      <c r="CV30" s="188"/>
      <c r="CW30" s="188"/>
      <c r="CX30" s="188"/>
      <c r="CY30" s="188"/>
      <c r="CZ30" s="188"/>
      <c r="DA30" s="188"/>
      <c r="DB30" s="188"/>
      <c r="DC30" s="188"/>
      <c r="DD30" s="188"/>
      <c r="DE30" s="188"/>
      <c r="DF30" s="188"/>
      <c r="DG30" s="188"/>
      <c r="DH30" s="188"/>
      <c r="DI30" s="188"/>
      <c r="DJ30" s="188"/>
      <c r="DK30" s="188"/>
      <c r="DL30" s="188"/>
      <c r="DM30" s="188"/>
      <c r="DN30" s="188"/>
      <c r="DO30" s="188"/>
      <c r="DP30" s="188"/>
      <c r="DQ30" s="188"/>
      <c r="DR30" s="188"/>
      <c r="DS30" s="188"/>
      <c r="DT30" s="188"/>
      <c r="DU30" s="188"/>
      <c r="DV30" s="188"/>
      <c r="DW30" s="188"/>
      <c r="DX30" s="188"/>
      <c r="DY30" s="188"/>
      <c r="DZ30" s="188"/>
      <c r="EA30" s="188"/>
      <c r="EB30" s="188"/>
      <c r="EC30" s="188"/>
      <c r="ED30" s="188"/>
      <c r="EE30" s="188"/>
      <c r="EF30" s="188"/>
      <c r="EG30" s="188"/>
      <c r="EH30" s="188"/>
      <c r="EI30" s="188"/>
      <c r="EJ30" s="188"/>
      <c r="EK30" s="188"/>
      <c r="EL30" s="188"/>
      <c r="EM30" s="188"/>
    </row>
    <row r="31" spans="1:143" ht="21.75">
      <c r="A31" s="173">
        <v>27</v>
      </c>
      <c r="B31" s="183" t="s">
        <v>1476</v>
      </c>
      <c r="C31" s="175"/>
      <c r="D31" s="175">
        <v>84000</v>
      </c>
      <c r="E31" s="176" t="s">
        <v>1465</v>
      </c>
      <c r="F31" s="177" t="s">
        <v>1441</v>
      </c>
      <c r="G31" s="178"/>
      <c r="H31" s="178">
        <v>14</v>
      </c>
      <c r="I31" s="178">
        <v>1000</v>
      </c>
      <c r="J31" s="179" t="s">
        <v>1437</v>
      </c>
      <c r="K31" s="181"/>
      <c r="L31" s="181"/>
      <c r="M31" s="181"/>
      <c r="N31" s="181"/>
      <c r="O31" s="181"/>
      <c r="P31" s="182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8"/>
      <c r="CX31" s="188"/>
      <c r="CY31" s="188"/>
      <c r="CZ31" s="188"/>
      <c r="DA31" s="188"/>
      <c r="DB31" s="188"/>
      <c r="DC31" s="188"/>
      <c r="DD31" s="188"/>
      <c r="DE31" s="188"/>
      <c r="DF31" s="188"/>
      <c r="DG31" s="188"/>
      <c r="DH31" s="188"/>
      <c r="DI31" s="188"/>
      <c r="DJ31" s="188"/>
      <c r="DK31" s="188"/>
      <c r="DL31" s="188"/>
      <c r="DM31" s="188"/>
      <c r="DN31" s="188"/>
      <c r="DO31" s="188"/>
      <c r="DP31" s="188"/>
      <c r="DQ31" s="188"/>
      <c r="DR31" s="188"/>
      <c r="DS31" s="188"/>
      <c r="DT31" s="188"/>
      <c r="DU31" s="188"/>
      <c r="DV31" s="188"/>
      <c r="DW31" s="188"/>
      <c r="DX31" s="188"/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8"/>
      <c r="EK31" s="188"/>
      <c r="EL31" s="188"/>
      <c r="EM31" s="188"/>
    </row>
    <row r="32" spans="1:143" ht="21.75">
      <c r="A32" s="173">
        <v>28</v>
      </c>
      <c r="B32" s="183" t="s">
        <v>1480</v>
      </c>
      <c r="C32" s="175"/>
      <c r="D32" s="175">
        <v>854100</v>
      </c>
      <c r="E32" s="176" t="s">
        <v>1467</v>
      </c>
      <c r="F32" s="177" t="s">
        <v>1438</v>
      </c>
      <c r="G32" s="178"/>
      <c r="H32" s="178">
        <v>5</v>
      </c>
      <c r="I32" s="178">
        <v>1000</v>
      </c>
      <c r="J32" s="179" t="s">
        <v>1437</v>
      </c>
      <c r="K32" s="181"/>
      <c r="L32" s="181"/>
      <c r="M32" s="181"/>
      <c r="N32" s="181"/>
      <c r="O32" s="181"/>
      <c r="P32" s="182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8"/>
      <c r="CX32" s="188"/>
      <c r="CY32" s="188"/>
      <c r="CZ32" s="188"/>
      <c r="DA32" s="188"/>
      <c r="DB32" s="188"/>
      <c r="DC32" s="188"/>
      <c r="DD32" s="188"/>
      <c r="DE32" s="188"/>
      <c r="DF32" s="188"/>
      <c r="DG32" s="188"/>
      <c r="DH32" s="188"/>
      <c r="DI32" s="188"/>
      <c r="DJ32" s="188"/>
      <c r="DK32" s="188"/>
      <c r="DL32" s="188"/>
      <c r="DM32" s="188"/>
      <c r="DN32" s="188"/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8"/>
      <c r="EK32" s="188"/>
      <c r="EL32" s="188"/>
      <c r="EM32" s="188"/>
    </row>
    <row r="33" spans="1:143" ht="12.75">
      <c r="A33" s="173">
        <v>29</v>
      </c>
      <c r="B33" s="183" t="s">
        <v>1481</v>
      </c>
      <c r="C33" s="175"/>
      <c r="D33" s="175">
        <v>21468</v>
      </c>
      <c r="E33" s="176" t="s">
        <v>1467</v>
      </c>
      <c r="F33" s="177" t="s">
        <v>1438</v>
      </c>
      <c r="G33" s="178"/>
      <c r="H33" s="178">
        <v>5</v>
      </c>
      <c r="I33" s="178">
        <v>100</v>
      </c>
      <c r="J33" s="179" t="s">
        <v>1437</v>
      </c>
      <c r="K33" s="181"/>
      <c r="L33" s="181"/>
      <c r="M33" s="181"/>
      <c r="N33" s="181"/>
      <c r="O33" s="181"/>
      <c r="P33" s="182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8"/>
      <c r="DF33" s="188"/>
      <c r="DG33" s="188"/>
      <c r="DH33" s="188"/>
      <c r="DI33" s="188"/>
      <c r="DJ33" s="188"/>
      <c r="DK33" s="188"/>
      <c r="DL33" s="188"/>
      <c r="DM33" s="188"/>
      <c r="DN33" s="188"/>
      <c r="DO33" s="188"/>
      <c r="DP33" s="188"/>
      <c r="DQ33" s="188"/>
      <c r="DR33" s="188"/>
      <c r="DS33" s="188"/>
      <c r="DT33" s="188"/>
      <c r="DU33" s="188"/>
      <c r="DV33" s="188"/>
      <c r="DW33" s="188"/>
      <c r="DX33" s="188"/>
      <c r="DY33" s="188"/>
      <c r="DZ33" s="188"/>
      <c r="EA33" s="188"/>
      <c r="EB33" s="188"/>
      <c r="EC33" s="188"/>
      <c r="ED33" s="188"/>
      <c r="EE33" s="188"/>
      <c r="EF33" s="188"/>
      <c r="EG33" s="188"/>
      <c r="EH33" s="188"/>
      <c r="EI33" s="188"/>
      <c r="EJ33" s="188"/>
      <c r="EK33" s="188"/>
      <c r="EL33" s="188"/>
      <c r="EM33" s="188"/>
    </row>
    <row r="34" spans="1:143" ht="12.75">
      <c r="A34" s="173">
        <v>30</v>
      </c>
      <c r="B34" s="183" t="s">
        <v>1558</v>
      </c>
      <c r="C34" s="175"/>
      <c r="D34" s="175">
        <v>65500</v>
      </c>
      <c r="E34" s="176" t="s">
        <v>1482</v>
      </c>
      <c r="F34" s="177" t="s">
        <v>1436</v>
      </c>
      <c r="G34" s="178"/>
      <c r="H34" s="178">
        <v>106</v>
      </c>
      <c r="I34" s="178">
        <v>1000</v>
      </c>
      <c r="J34" s="179" t="s">
        <v>1437</v>
      </c>
      <c r="K34" s="181"/>
      <c r="L34" s="181"/>
      <c r="M34" s="181"/>
      <c r="N34" s="181"/>
      <c r="O34" s="181"/>
      <c r="P34" s="182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8"/>
      <c r="CX34" s="188"/>
      <c r="CY34" s="188"/>
      <c r="CZ34" s="188"/>
      <c r="DA34" s="188"/>
      <c r="DB34" s="188"/>
      <c r="DC34" s="188"/>
      <c r="DD34" s="188"/>
      <c r="DE34" s="188"/>
      <c r="DF34" s="188"/>
      <c r="DG34" s="188"/>
      <c r="DH34" s="188"/>
      <c r="DI34" s="188"/>
      <c r="DJ34" s="188"/>
      <c r="DK34" s="188"/>
      <c r="DL34" s="188"/>
      <c r="DM34" s="188"/>
      <c r="DN34" s="188"/>
      <c r="DO34" s="188"/>
      <c r="DP34" s="188"/>
      <c r="DQ34" s="188"/>
      <c r="DR34" s="188"/>
      <c r="DS34" s="188"/>
      <c r="DT34" s="188"/>
      <c r="DU34" s="188"/>
      <c r="DV34" s="188"/>
      <c r="DW34" s="188"/>
      <c r="DX34" s="188"/>
      <c r="DY34" s="188"/>
      <c r="DZ34" s="188"/>
      <c r="EA34" s="188"/>
      <c r="EB34" s="188"/>
      <c r="EC34" s="188"/>
      <c r="ED34" s="188"/>
      <c r="EE34" s="188"/>
      <c r="EF34" s="188"/>
      <c r="EG34" s="188"/>
      <c r="EH34" s="188"/>
      <c r="EI34" s="188"/>
      <c r="EJ34" s="188"/>
      <c r="EK34" s="188"/>
      <c r="EL34" s="188"/>
      <c r="EM34" s="188"/>
    </row>
    <row r="35" spans="1:143" ht="12.75">
      <c r="A35" s="173">
        <v>31</v>
      </c>
      <c r="B35" s="183" t="s">
        <v>1559</v>
      </c>
      <c r="C35" s="175"/>
      <c r="D35" s="175">
        <v>13700</v>
      </c>
      <c r="E35" s="176" t="s">
        <v>1477</v>
      </c>
      <c r="F35" s="177" t="s">
        <v>1436</v>
      </c>
      <c r="G35" s="178"/>
      <c r="H35" s="178">
        <v>39</v>
      </c>
      <c r="I35" s="178">
        <v>1000</v>
      </c>
      <c r="J35" s="179" t="s">
        <v>1437</v>
      </c>
      <c r="K35" s="181"/>
      <c r="L35" s="181"/>
      <c r="M35" s="181"/>
      <c r="N35" s="181"/>
      <c r="O35" s="181"/>
      <c r="P35" s="182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8"/>
      <c r="CX35" s="188"/>
      <c r="CY35" s="188"/>
      <c r="CZ35" s="188"/>
      <c r="DA35" s="188"/>
      <c r="DB35" s="188"/>
      <c r="DC35" s="188"/>
      <c r="DD35" s="188"/>
      <c r="DE35" s="188"/>
      <c r="DF35" s="188"/>
      <c r="DG35" s="188"/>
      <c r="DH35" s="188"/>
      <c r="DI35" s="188"/>
      <c r="DJ35" s="188"/>
      <c r="DK35" s="188"/>
      <c r="DL35" s="188"/>
      <c r="DM35" s="188"/>
      <c r="DN35" s="188"/>
      <c r="DO35" s="188"/>
      <c r="DP35" s="188"/>
      <c r="DQ35" s="188"/>
      <c r="DR35" s="188"/>
      <c r="DS35" s="188"/>
      <c r="DT35" s="188"/>
      <c r="DU35" s="188"/>
      <c r="DV35" s="188"/>
      <c r="DW35" s="188"/>
      <c r="DX35" s="188"/>
      <c r="DY35" s="188"/>
      <c r="DZ35" s="188"/>
      <c r="EA35" s="188"/>
      <c r="EB35" s="188"/>
      <c r="EC35" s="188"/>
      <c r="ED35" s="188"/>
      <c r="EE35" s="188"/>
      <c r="EF35" s="188"/>
      <c r="EG35" s="188"/>
      <c r="EH35" s="188"/>
      <c r="EI35" s="188"/>
      <c r="EJ35" s="188"/>
      <c r="EK35" s="188"/>
      <c r="EL35" s="188"/>
      <c r="EM35" s="188"/>
    </row>
    <row r="36" spans="1:143" ht="12.75">
      <c r="A36" s="173">
        <v>32</v>
      </c>
      <c r="B36" s="183" t="s">
        <v>1483</v>
      </c>
      <c r="C36" s="175"/>
      <c r="D36" s="175">
        <v>5525</v>
      </c>
      <c r="E36" s="176" t="s">
        <v>1478</v>
      </c>
      <c r="F36" s="177" t="s">
        <v>1436</v>
      </c>
      <c r="G36" s="185"/>
      <c r="H36" s="178">
        <v>30</v>
      </c>
      <c r="I36" s="178">
        <v>100</v>
      </c>
      <c r="J36" s="179" t="s">
        <v>1437</v>
      </c>
      <c r="K36" s="181"/>
      <c r="L36" s="181"/>
      <c r="M36" s="181"/>
      <c r="N36" s="181"/>
      <c r="O36" s="181"/>
      <c r="P36" s="182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  <c r="CP36" s="188"/>
      <c r="CQ36" s="188"/>
      <c r="CR36" s="188"/>
      <c r="CS36" s="188"/>
      <c r="CT36" s="188"/>
      <c r="CU36" s="188"/>
      <c r="CV36" s="188"/>
      <c r="CW36" s="188"/>
      <c r="CX36" s="188"/>
      <c r="CY36" s="188"/>
      <c r="CZ36" s="188"/>
      <c r="DA36" s="188"/>
      <c r="DB36" s="188"/>
      <c r="DC36" s="188"/>
      <c r="DD36" s="188"/>
      <c r="DE36" s="188"/>
      <c r="DF36" s="188"/>
      <c r="DG36" s="188"/>
      <c r="DH36" s="188"/>
      <c r="DI36" s="188"/>
      <c r="DJ36" s="188"/>
      <c r="DK36" s="188"/>
      <c r="DL36" s="188"/>
      <c r="DM36" s="188"/>
      <c r="DN36" s="188"/>
      <c r="DO36" s="188"/>
      <c r="DP36" s="188"/>
      <c r="DQ36" s="188"/>
      <c r="DR36" s="188"/>
      <c r="DS36" s="188"/>
      <c r="DT36" s="188"/>
      <c r="DU36" s="188"/>
      <c r="DV36" s="188"/>
      <c r="DW36" s="188"/>
      <c r="DX36" s="188"/>
      <c r="DY36" s="188"/>
      <c r="DZ36" s="188"/>
      <c r="EA36" s="188"/>
      <c r="EB36" s="188"/>
      <c r="EC36" s="188"/>
      <c r="ED36" s="188"/>
      <c r="EE36" s="188"/>
      <c r="EF36" s="188"/>
      <c r="EG36" s="188"/>
      <c r="EH36" s="188"/>
      <c r="EI36" s="188"/>
      <c r="EJ36" s="188"/>
      <c r="EK36" s="188"/>
      <c r="EL36" s="188"/>
      <c r="EM36" s="188"/>
    </row>
    <row r="37" spans="1:143" ht="12.75">
      <c r="A37" s="173">
        <v>33</v>
      </c>
      <c r="B37" s="183" t="s">
        <v>1934</v>
      </c>
      <c r="C37" s="175"/>
      <c r="D37" s="175">
        <v>1285</v>
      </c>
      <c r="E37" s="176" t="s">
        <v>1465</v>
      </c>
      <c r="F37" s="177" t="s">
        <v>1473</v>
      </c>
      <c r="G37" s="178"/>
      <c r="H37" s="178">
        <v>2</v>
      </c>
      <c r="I37" s="178">
        <v>1</v>
      </c>
      <c r="J37" s="179" t="s">
        <v>1437</v>
      </c>
      <c r="K37" s="181"/>
      <c r="L37" s="181"/>
      <c r="M37" s="181"/>
      <c r="N37" s="181"/>
      <c r="O37" s="181"/>
      <c r="P37" s="182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  <c r="CP37" s="188"/>
      <c r="CQ37" s="188"/>
      <c r="CR37" s="188"/>
      <c r="CS37" s="188"/>
      <c r="CT37" s="188"/>
      <c r="CU37" s="188"/>
      <c r="CV37" s="188"/>
      <c r="CW37" s="188"/>
      <c r="CX37" s="188"/>
      <c r="CY37" s="188"/>
      <c r="CZ37" s="188"/>
      <c r="DA37" s="188"/>
      <c r="DB37" s="188"/>
      <c r="DC37" s="188"/>
      <c r="DD37" s="188"/>
      <c r="DE37" s="188"/>
      <c r="DF37" s="188"/>
      <c r="DG37" s="188"/>
      <c r="DH37" s="188"/>
      <c r="DI37" s="188"/>
      <c r="DJ37" s="188"/>
      <c r="DK37" s="188"/>
      <c r="DL37" s="188"/>
      <c r="DM37" s="188"/>
      <c r="DN37" s="188"/>
      <c r="DO37" s="188"/>
      <c r="DP37" s="188"/>
      <c r="DQ37" s="188"/>
      <c r="DR37" s="188"/>
      <c r="DS37" s="188"/>
      <c r="DT37" s="188"/>
      <c r="DU37" s="188"/>
      <c r="DV37" s="188"/>
      <c r="DW37" s="188"/>
      <c r="DX37" s="188"/>
      <c r="DY37" s="188"/>
      <c r="DZ37" s="188"/>
      <c r="EA37" s="188"/>
      <c r="EB37" s="188"/>
      <c r="EC37" s="188"/>
      <c r="ED37" s="188"/>
      <c r="EE37" s="188"/>
      <c r="EF37" s="188"/>
      <c r="EG37" s="188"/>
      <c r="EH37" s="188"/>
      <c r="EI37" s="188"/>
      <c r="EJ37" s="188"/>
      <c r="EK37" s="188"/>
      <c r="EL37" s="188"/>
      <c r="EM37" s="188"/>
    </row>
    <row r="38" spans="1:143" ht="12.75" customHeight="1">
      <c r="A38" s="173">
        <v>34</v>
      </c>
      <c r="B38" s="183" t="s">
        <v>1484</v>
      </c>
      <c r="C38" s="175"/>
      <c r="D38" s="175">
        <v>530</v>
      </c>
      <c r="E38" s="176" t="s">
        <v>1485</v>
      </c>
      <c r="F38" s="186" t="s">
        <v>1438</v>
      </c>
      <c r="G38" s="178"/>
      <c r="H38" s="178">
        <v>4</v>
      </c>
      <c r="I38" s="178">
        <v>1</v>
      </c>
      <c r="J38" s="179" t="s">
        <v>1437</v>
      </c>
      <c r="K38" s="181"/>
      <c r="L38" s="181"/>
      <c r="M38" s="181"/>
      <c r="N38" s="181"/>
      <c r="O38" s="181"/>
      <c r="P38" s="182"/>
      <c r="AA38" s="188"/>
      <c r="AB38" s="188"/>
      <c r="AC38" s="188"/>
      <c r="AD38" s="188"/>
      <c r="AE38" s="188"/>
      <c r="AF38" s="188"/>
      <c r="AG38" s="188"/>
      <c r="AH38" s="188"/>
      <c r="AI38" s="188"/>
      <c r="AJ38" s="188"/>
      <c r="AK38" s="188"/>
      <c r="AL38" s="188"/>
      <c r="AM38" s="188"/>
      <c r="AN38" s="188"/>
      <c r="AO38" s="188"/>
      <c r="AP38" s="188"/>
      <c r="AQ38" s="188"/>
      <c r="AR38" s="188"/>
      <c r="AS38" s="188"/>
      <c r="AT38" s="188"/>
      <c r="AU38" s="188"/>
      <c r="AV38" s="188"/>
      <c r="AW38" s="188"/>
      <c r="AX38" s="188"/>
      <c r="AY38" s="188"/>
      <c r="AZ38" s="188"/>
      <c r="BA38" s="188"/>
      <c r="BB38" s="188"/>
      <c r="BC38" s="188"/>
      <c r="BD38" s="188"/>
      <c r="BE38" s="188"/>
      <c r="BF38" s="188"/>
      <c r="BG38" s="188"/>
      <c r="BH38" s="188"/>
      <c r="BI38" s="188"/>
      <c r="BJ38" s="188"/>
      <c r="BK38" s="188"/>
      <c r="BL38" s="188"/>
      <c r="BM38" s="188"/>
      <c r="BN38" s="188"/>
      <c r="BO38" s="188"/>
      <c r="BP38" s="188"/>
      <c r="BQ38" s="188"/>
      <c r="BR38" s="188"/>
      <c r="BS38" s="188"/>
      <c r="BT38" s="188"/>
      <c r="BU38" s="188"/>
      <c r="BV38" s="188"/>
      <c r="BW38" s="188"/>
      <c r="BX38" s="188"/>
      <c r="BY38" s="188"/>
      <c r="BZ38" s="188"/>
      <c r="CA38" s="188"/>
      <c r="CB38" s="188"/>
      <c r="CC38" s="188"/>
      <c r="CD38" s="188"/>
      <c r="CE38" s="188"/>
      <c r="CF38" s="188"/>
      <c r="CG38" s="188"/>
      <c r="CH38" s="188"/>
      <c r="CI38" s="188"/>
      <c r="CJ38" s="188"/>
      <c r="CK38" s="188"/>
      <c r="CL38" s="188"/>
      <c r="CM38" s="188"/>
      <c r="CN38" s="188"/>
      <c r="CO38" s="188"/>
      <c r="CP38" s="188"/>
      <c r="CQ38" s="188"/>
      <c r="CR38" s="188"/>
      <c r="CS38" s="188"/>
      <c r="CT38" s="188"/>
      <c r="CU38" s="188"/>
      <c r="CV38" s="188"/>
      <c r="CW38" s="188"/>
      <c r="CX38" s="188"/>
      <c r="CY38" s="188"/>
      <c r="CZ38" s="188"/>
      <c r="DA38" s="188"/>
      <c r="DB38" s="188"/>
      <c r="DC38" s="188"/>
      <c r="DD38" s="188"/>
      <c r="DE38" s="188"/>
      <c r="DF38" s="188"/>
      <c r="DG38" s="188"/>
      <c r="DH38" s="188"/>
      <c r="DI38" s="188"/>
      <c r="DJ38" s="188"/>
      <c r="DK38" s="188"/>
      <c r="DL38" s="188"/>
      <c r="DM38" s="188"/>
      <c r="DN38" s="188"/>
      <c r="DO38" s="188"/>
      <c r="DP38" s="188"/>
      <c r="DQ38" s="188"/>
      <c r="DR38" s="188"/>
      <c r="DS38" s="188"/>
      <c r="DT38" s="188"/>
      <c r="DU38" s="188"/>
      <c r="DV38" s="188"/>
      <c r="DW38" s="188"/>
      <c r="DX38" s="188"/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8"/>
      <c r="EK38" s="188"/>
      <c r="EL38" s="188"/>
      <c r="EM38" s="188"/>
    </row>
    <row r="39" spans="1:143" ht="21.75">
      <c r="A39" s="173">
        <v>35</v>
      </c>
      <c r="B39" s="183" t="s">
        <v>1486</v>
      </c>
      <c r="C39" s="175"/>
      <c r="D39" s="175">
        <v>122</v>
      </c>
      <c r="E39" s="176" t="s">
        <v>1467</v>
      </c>
      <c r="F39" s="186" t="s">
        <v>1438</v>
      </c>
      <c r="G39" s="178"/>
      <c r="H39" s="178">
        <v>5</v>
      </c>
      <c r="I39" s="178">
        <v>1</v>
      </c>
      <c r="J39" s="179" t="s">
        <v>1437</v>
      </c>
      <c r="K39" s="181"/>
      <c r="L39" s="181"/>
      <c r="M39" s="181"/>
      <c r="N39" s="181"/>
      <c r="O39" s="181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8"/>
      <c r="CX39" s="188"/>
      <c r="CY39" s="188"/>
      <c r="CZ39" s="188"/>
      <c r="DA39" s="188"/>
      <c r="DB39" s="188"/>
      <c r="DC39" s="188"/>
      <c r="DD39" s="188"/>
      <c r="DE39" s="188"/>
      <c r="DF39" s="188"/>
      <c r="DG39" s="188"/>
      <c r="DH39" s="188"/>
      <c r="DI39" s="188"/>
      <c r="DJ39" s="188"/>
      <c r="DK39" s="188"/>
      <c r="DL39" s="188"/>
      <c r="DM39" s="188"/>
      <c r="DN39" s="188"/>
      <c r="DO39" s="188"/>
      <c r="DP39" s="188"/>
      <c r="DQ39" s="188"/>
      <c r="DR39" s="188"/>
      <c r="DS39" s="188"/>
      <c r="DT39" s="188"/>
      <c r="DU39" s="188"/>
      <c r="DV39" s="188"/>
      <c r="DW39" s="188"/>
      <c r="DX39" s="188"/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8"/>
      <c r="EK39" s="188"/>
      <c r="EL39" s="188"/>
      <c r="EM39" s="188"/>
    </row>
    <row r="40" spans="1:143" ht="12.75">
      <c r="A40" s="173">
        <v>36</v>
      </c>
      <c r="B40" s="183" t="s">
        <v>1487</v>
      </c>
      <c r="C40" s="175"/>
      <c r="D40" s="175">
        <v>91</v>
      </c>
      <c r="E40" s="176" t="s">
        <v>1477</v>
      </c>
      <c r="F40" s="186" t="s">
        <v>1438</v>
      </c>
      <c r="G40" s="178"/>
      <c r="H40" s="178">
        <v>3</v>
      </c>
      <c r="I40" s="178">
        <v>1</v>
      </c>
      <c r="J40" s="179" t="s">
        <v>1488</v>
      </c>
      <c r="K40" s="181"/>
      <c r="L40" s="181"/>
      <c r="M40" s="181"/>
      <c r="N40" s="181"/>
      <c r="O40" s="181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  <c r="CP40" s="188"/>
      <c r="CQ40" s="188"/>
      <c r="CR40" s="188"/>
      <c r="CS40" s="188"/>
      <c r="CT40" s="188"/>
      <c r="CU40" s="188"/>
      <c r="CV40" s="188"/>
      <c r="CW40" s="188"/>
      <c r="CX40" s="188"/>
      <c r="CY40" s="188"/>
      <c r="CZ40" s="188"/>
      <c r="DA40" s="188"/>
      <c r="DB40" s="188"/>
      <c r="DC40" s="188"/>
      <c r="DD40" s="188"/>
      <c r="DE40" s="188"/>
      <c r="DF40" s="188"/>
      <c r="DG40" s="188"/>
      <c r="DH40" s="188"/>
      <c r="DI40" s="188"/>
      <c r="DJ40" s="188"/>
      <c r="DK40" s="188"/>
      <c r="DL40" s="188"/>
      <c r="DM40" s="188"/>
      <c r="DN40" s="188"/>
      <c r="DO40" s="188"/>
      <c r="DP40" s="188"/>
      <c r="DQ40" s="188"/>
      <c r="DR40" s="188"/>
      <c r="DS40" s="188"/>
      <c r="DT40" s="188"/>
      <c r="DU40" s="188"/>
      <c r="DV40" s="188"/>
      <c r="DW40" s="188"/>
      <c r="DX40" s="188"/>
      <c r="DY40" s="188"/>
      <c r="DZ40" s="188"/>
      <c r="EA40" s="188"/>
      <c r="EB40" s="188"/>
      <c r="EC40" s="188"/>
      <c r="ED40" s="188"/>
      <c r="EE40" s="188"/>
      <c r="EF40" s="188"/>
      <c r="EG40" s="188"/>
      <c r="EH40" s="188"/>
      <c r="EI40" s="188"/>
      <c r="EJ40" s="188"/>
      <c r="EK40" s="188"/>
      <c r="EL40" s="188"/>
      <c r="EM40" s="188"/>
    </row>
    <row r="41" spans="1:143" s="189" customFormat="1" ht="14.25" customHeight="1" thickBot="1">
      <c r="A41" s="173">
        <v>37</v>
      </c>
      <c r="B41" s="183" t="s">
        <v>1489</v>
      </c>
      <c r="C41" s="175"/>
      <c r="D41" s="175">
        <v>35</v>
      </c>
      <c r="E41" s="176"/>
      <c r="F41" s="186" t="s">
        <v>1935</v>
      </c>
      <c r="G41" s="178"/>
      <c r="H41" s="178"/>
      <c r="I41" s="178">
        <v>1</v>
      </c>
      <c r="J41" s="179" t="s">
        <v>1488</v>
      </c>
      <c r="K41" s="181"/>
      <c r="L41" s="181"/>
      <c r="M41" s="181"/>
      <c r="N41" s="181"/>
      <c r="O41" s="181"/>
      <c r="P41" s="187"/>
      <c r="Q41" s="182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  <c r="CP41" s="188"/>
      <c r="CQ41" s="188"/>
      <c r="CR41" s="188"/>
      <c r="CS41" s="188"/>
      <c r="CT41" s="188"/>
      <c r="CU41" s="188"/>
      <c r="CV41" s="188"/>
      <c r="CW41" s="188"/>
      <c r="CX41" s="188"/>
      <c r="CY41" s="188"/>
      <c r="CZ41" s="188"/>
      <c r="DA41" s="188"/>
      <c r="DB41" s="188"/>
      <c r="DC41" s="188"/>
      <c r="DD41" s="188"/>
      <c r="DE41" s="188"/>
      <c r="DF41" s="188"/>
      <c r="DG41" s="188"/>
      <c r="DH41" s="188"/>
      <c r="DI41" s="188"/>
      <c r="DJ41" s="188"/>
      <c r="DK41" s="188"/>
      <c r="DL41" s="188"/>
      <c r="DM41" s="188"/>
      <c r="DN41" s="188"/>
      <c r="DO41" s="188"/>
      <c r="DP41" s="188"/>
      <c r="DQ41" s="188"/>
      <c r="DR41" s="188"/>
      <c r="DS41" s="188"/>
      <c r="DT41" s="188"/>
      <c r="DU41" s="188"/>
      <c r="DV41" s="188"/>
      <c r="DW41" s="188"/>
      <c r="DX41" s="188"/>
      <c r="DY41" s="188"/>
      <c r="DZ41" s="188"/>
      <c r="EA41" s="188"/>
      <c r="EB41" s="188"/>
      <c r="EC41" s="188"/>
      <c r="ED41" s="188"/>
      <c r="EE41" s="188"/>
      <c r="EF41" s="188"/>
      <c r="EG41" s="188"/>
      <c r="EH41" s="188"/>
      <c r="EI41" s="188"/>
      <c r="EJ41" s="188"/>
      <c r="EK41" s="188"/>
      <c r="EL41" s="188"/>
      <c r="EM41" s="188"/>
    </row>
    <row r="42" spans="1:143" ht="21.75">
      <c r="A42" s="173">
        <v>38</v>
      </c>
      <c r="B42" s="183" t="s">
        <v>1938</v>
      </c>
      <c r="C42" s="175">
        <v>1775</v>
      </c>
      <c r="D42" s="175">
        <v>6710</v>
      </c>
      <c r="E42" s="176"/>
      <c r="F42" s="177"/>
      <c r="G42" s="178"/>
      <c r="H42" s="178"/>
      <c r="I42" s="178">
        <v>1</v>
      </c>
      <c r="J42" s="179" t="s">
        <v>1440</v>
      </c>
      <c r="K42" s="181"/>
      <c r="L42" s="181"/>
      <c r="M42" s="181"/>
      <c r="N42" s="181"/>
      <c r="O42" s="181"/>
      <c r="P42" s="187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188"/>
      <c r="AD42" s="188"/>
      <c r="AE42" s="188"/>
      <c r="AF42" s="188"/>
      <c r="AG42" s="188"/>
      <c r="AH42" s="188"/>
      <c r="AI42" s="188"/>
      <c r="AJ42" s="188"/>
      <c r="AK42" s="188"/>
      <c r="AL42" s="188"/>
      <c r="AM42" s="188"/>
      <c r="AN42" s="188"/>
      <c r="AO42" s="188"/>
      <c r="AP42" s="188"/>
      <c r="AQ42" s="188"/>
      <c r="AR42" s="188"/>
      <c r="AS42" s="188"/>
      <c r="AT42" s="188"/>
      <c r="AU42" s="188"/>
      <c r="AV42" s="188"/>
      <c r="AW42" s="188"/>
      <c r="AX42" s="188"/>
      <c r="AY42" s="188"/>
      <c r="AZ42" s="188"/>
      <c r="BA42" s="188"/>
      <c r="BB42" s="188"/>
      <c r="BC42" s="188"/>
      <c r="BD42" s="188"/>
      <c r="BE42" s="188"/>
      <c r="BF42" s="188"/>
      <c r="BG42" s="188"/>
      <c r="BH42" s="188"/>
      <c r="BI42" s="188"/>
      <c r="BJ42" s="188"/>
      <c r="BK42" s="188"/>
      <c r="BL42" s="188"/>
      <c r="BM42" s="188"/>
      <c r="BN42" s="188"/>
      <c r="BO42" s="188"/>
      <c r="BP42" s="188"/>
      <c r="BQ42" s="188"/>
      <c r="BR42" s="188"/>
      <c r="BS42" s="188"/>
      <c r="BT42" s="188"/>
      <c r="BU42" s="188"/>
      <c r="BV42" s="188"/>
      <c r="BW42" s="188"/>
      <c r="BX42" s="188"/>
      <c r="BY42" s="188"/>
      <c r="BZ42" s="188"/>
      <c r="CA42" s="188"/>
      <c r="CB42" s="188"/>
      <c r="CC42" s="188"/>
      <c r="CD42" s="188"/>
      <c r="CE42" s="188"/>
      <c r="CF42" s="188"/>
      <c r="CG42" s="188"/>
      <c r="CH42" s="188"/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8"/>
      <c r="CX42" s="188"/>
      <c r="CY42" s="188"/>
      <c r="CZ42" s="188"/>
      <c r="DA42" s="188"/>
      <c r="DB42" s="188"/>
      <c r="DC42" s="188"/>
      <c r="DD42" s="188"/>
      <c r="DE42" s="188"/>
      <c r="DF42" s="188"/>
      <c r="DG42" s="188"/>
      <c r="DH42" s="188"/>
      <c r="DI42" s="188"/>
      <c r="DJ42" s="188"/>
      <c r="DK42" s="188"/>
      <c r="DL42" s="188"/>
      <c r="DM42" s="188"/>
      <c r="DN42" s="188"/>
      <c r="DO42" s="188"/>
      <c r="DP42" s="188"/>
      <c r="DQ42" s="188"/>
      <c r="DR42" s="188"/>
      <c r="DS42" s="188"/>
      <c r="DT42" s="188"/>
      <c r="DU42" s="188"/>
      <c r="DV42" s="188"/>
      <c r="DW42" s="188"/>
      <c r="DX42" s="188"/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8"/>
      <c r="EK42" s="188"/>
      <c r="EL42" s="188"/>
      <c r="EM42" s="188"/>
    </row>
    <row r="43" spans="1:143" ht="21.75">
      <c r="A43" s="173">
        <v>39</v>
      </c>
      <c r="B43" s="183" t="s">
        <v>1940</v>
      </c>
      <c r="C43" s="175">
        <v>500</v>
      </c>
      <c r="D43" s="175">
        <v>1500</v>
      </c>
      <c r="E43" s="176"/>
      <c r="F43" s="186"/>
      <c r="G43" s="178"/>
      <c r="H43" s="178"/>
      <c r="I43" s="178">
        <v>1</v>
      </c>
      <c r="J43" s="179" t="s">
        <v>1939</v>
      </c>
      <c r="K43" s="181"/>
      <c r="L43" s="181"/>
      <c r="M43" s="181"/>
      <c r="N43" s="181"/>
      <c r="O43" s="181"/>
      <c r="P43" s="187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8"/>
      <c r="CX43" s="188"/>
      <c r="CY43" s="188"/>
      <c r="CZ43" s="188"/>
      <c r="DA43" s="188"/>
      <c r="DB43" s="188"/>
      <c r="DC43" s="188"/>
      <c r="DD43" s="188"/>
      <c r="DE43" s="188"/>
      <c r="DF43" s="188"/>
      <c r="DG43" s="188"/>
      <c r="DH43" s="188"/>
      <c r="DI43" s="188"/>
      <c r="DJ43" s="188"/>
      <c r="DK43" s="188"/>
      <c r="DL43" s="188"/>
      <c r="DM43" s="188"/>
      <c r="DN43" s="188"/>
      <c r="DO43" s="188"/>
      <c r="DP43" s="188"/>
      <c r="DQ43" s="188"/>
      <c r="DR43" s="188"/>
      <c r="DS43" s="188"/>
      <c r="DT43" s="188"/>
      <c r="DU43" s="188"/>
      <c r="DV43" s="188"/>
      <c r="DW43" s="188"/>
      <c r="DX43" s="188"/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8"/>
      <c r="EK43" s="188"/>
      <c r="EL43" s="188"/>
      <c r="EM43" s="188"/>
    </row>
    <row r="44" spans="1:143" ht="12.75">
      <c r="A44" s="297" t="s">
        <v>222</v>
      </c>
      <c r="B44" s="298"/>
      <c r="C44" s="298"/>
      <c r="D44" s="298"/>
      <c r="E44" s="298"/>
      <c r="F44" s="298"/>
      <c r="G44" s="298"/>
      <c r="H44" s="298"/>
      <c r="I44" s="298"/>
      <c r="J44" s="298"/>
      <c r="K44" s="298"/>
      <c r="L44" s="299"/>
      <c r="M44" s="190"/>
      <c r="N44" s="190"/>
      <c r="O44" s="190"/>
      <c r="P44" s="197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8"/>
      <c r="CX44" s="188"/>
      <c r="CY44" s="188"/>
      <c r="CZ44" s="188"/>
      <c r="DA44" s="188"/>
      <c r="DB44" s="188"/>
      <c r="DC44" s="188"/>
      <c r="DD44" s="188"/>
      <c r="DE44" s="188"/>
      <c r="DF44" s="188"/>
      <c r="DG44" s="188"/>
      <c r="DH44" s="188"/>
      <c r="DI44" s="188"/>
      <c r="DJ44" s="188"/>
      <c r="DK44" s="188"/>
      <c r="DL44" s="188"/>
      <c r="DM44" s="188"/>
      <c r="DN44" s="188"/>
      <c r="DO44" s="188"/>
      <c r="DP44" s="188"/>
      <c r="DQ44" s="188"/>
      <c r="DR44" s="188"/>
      <c r="DS44" s="188"/>
      <c r="DT44" s="188"/>
      <c r="DU44" s="188"/>
      <c r="DV44" s="188"/>
      <c r="DW44" s="188"/>
      <c r="DX44" s="188"/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8"/>
      <c r="EK44" s="188"/>
      <c r="EL44" s="188"/>
      <c r="EM44" s="188"/>
    </row>
    <row r="45" spans="1:143" ht="12.75">
      <c r="A45" s="297" t="s">
        <v>1546</v>
      </c>
      <c r="B45" s="298"/>
      <c r="C45" s="298"/>
      <c r="D45" s="298"/>
      <c r="E45" s="298"/>
      <c r="F45" s="298"/>
      <c r="G45" s="298"/>
      <c r="H45" s="298"/>
      <c r="I45" s="298"/>
      <c r="J45" s="298"/>
      <c r="K45" s="298"/>
      <c r="L45" s="299"/>
      <c r="M45" s="190"/>
      <c r="N45" s="190"/>
      <c r="O45" s="190"/>
      <c r="P45" s="197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8"/>
      <c r="CX45" s="188"/>
      <c r="CY45" s="188"/>
      <c r="CZ45" s="188"/>
      <c r="DA45" s="188"/>
      <c r="DB45" s="188"/>
      <c r="DC45" s="188"/>
      <c r="DD45" s="188"/>
      <c r="DE45" s="188"/>
      <c r="DF45" s="188"/>
      <c r="DG45" s="188"/>
      <c r="DH45" s="188"/>
      <c r="DI45" s="188"/>
      <c r="DJ45" s="188"/>
      <c r="DK45" s="188"/>
      <c r="DL45" s="188"/>
      <c r="DM45" s="188"/>
      <c r="DN45" s="188"/>
      <c r="DO45" s="188"/>
      <c r="DP45" s="188"/>
      <c r="DQ45" s="188"/>
      <c r="DR45" s="188"/>
      <c r="DS45" s="188"/>
      <c r="DT45" s="188"/>
      <c r="DU45" s="188"/>
      <c r="DV45" s="188"/>
      <c r="DW45" s="188"/>
      <c r="DX45" s="188"/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8"/>
      <c r="EK45" s="188"/>
      <c r="EL45" s="188"/>
      <c r="EM45" s="188"/>
    </row>
    <row r="46" spans="1:143" ht="12.75">
      <c r="A46" s="297" t="s">
        <v>1547</v>
      </c>
      <c r="B46" s="298"/>
      <c r="C46" s="298"/>
      <c r="D46" s="298"/>
      <c r="E46" s="298"/>
      <c r="F46" s="298"/>
      <c r="G46" s="298"/>
      <c r="H46" s="298"/>
      <c r="I46" s="298"/>
      <c r="J46" s="298"/>
      <c r="K46" s="298"/>
      <c r="L46" s="299"/>
      <c r="M46" s="190"/>
      <c r="N46" s="190"/>
      <c r="O46" s="190"/>
      <c r="P46" s="197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8"/>
      <c r="CX46" s="188"/>
      <c r="CY46" s="188"/>
      <c r="CZ46" s="188"/>
      <c r="DA46" s="188"/>
      <c r="DB46" s="188"/>
      <c r="DC46" s="188"/>
      <c r="DD46" s="188"/>
      <c r="DE46" s="188"/>
      <c r="DF46" s="188"/>
      <c r="DG46" s="188"/>
      <c r="DH46" s="188"/>
      <c r="DI46" s="188"/>
      <c r="DJ46" s="188"/>
      <c r="DK46" s="188"/>
      <c r="DL46" s="188"/>
      <c r="DM46" s="188"/>
      <c r="DN46" s="188"/>
      <c r="DO46" s="188"/>
      <c r="DP46" s="188"/>
      <c r="DQ46" s="188"/>
      <c r="DR46" s="188"/>
      <c r="DS46" s="188"/>
      <c r="DT46" s="188"/>
      <c r="DU46" s="188"/>
      <c r="DV46" s="188"/>
      <c r="DW46" s="188"/>
      <c r="DX46" s="188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8"/>
      <c r="EK46" s="188"/>
      <c r="EL46" s="188"/>
      <c r="EM46" s="188"/>
    </row>
    <row r="47" spans="6:16" ht="12.75">
      <c r="F47" s="195"/>
      <c r="G47" s="196"/>
      <c r="H47" s="196"/>
      <c r="I47" s="196"/>
      <c r="J47" s="196"/>
      <c r="K47" s="196"/>
      <c r="L47" s="196"/>
      <c r="M47" s="196"/>
      <c r="N47" s="196"/>
      <c r="O47" s="196"/>
      <c r="P47" s="197"/>
    </row>
    <row r="48" spans="6:16" ht="12.75">
      <c r="F48" s="195"/>
      <c r="G48" s="196"/>
      <c r="H48" s="196"/>
      <c r="I48" s="196"/>
      <c r="J48" s="196"/>
      <c r="K48" s="196"/>
      <c r="L48" s="196"/>
      <c r="M48" s="196"/>
      <c r="N48" s="196"/>
      <c r="O48" s="196"/>
      <c r="P48" s="197"/>
    </row>
    <row r="49" spans="6:16" ht="12.75">
      <c r="F49" s="195"/>
      <c r="G49" s="196"/>
      <c r="H49" s="196"/>
      <c r="I49" s="196"/>
      <c r="J49" s="196"/>
      <c r="K49" s="196"/>
      <c r="L49" s="196"/>
      <c r="M49" s="196"/>
      <c r="N49" s="196"/>
      <c r="O49" s="196"/>
      <c r="P49" s="197"/>
    </row>
    <row r="50" spans="6:16" ht="12.75">
      <c r="F50" s="196"/>
      <c r="G50" s="196"/>
      <c r="H50" s="196"/>
      <c r="I50" s="196"/>
      <c r="J50" s="196"/>
      <c r="K50" s="196"/>
      <c r="L50" s="196"/>
      <c r="M50" s="196"/>
      <c r="N50" s="196"/>
      <c r="O50" s="196"/>
      <c r="P50" s="197"/>
    </row>
    <row r="51" spans="6:16" ht="12.75">
      <c r="F51" s="196"/>
      <c r="G51" s="196"/>
      <c r="H51" s="196"/>
      <c r="I51" s="196"/>
      <c r="J51" s="196"/>
      <c r="K51" s="196"/>
      <c r="L51" s="196"/>
      <c r="M51" s="196"/>
      <c r="N51" s="196"/>
      <c r="O51" s="196"/>
      <c r="P51" s="197"/>
    </row>
    <row r="52" spans="6:16" ht="12.75">
      <c r="F52" s="196"/>
      <c r="G52" s="196"/>
      <c r="H52" s="196"/>
      <c r="I52" s="196"/>
      <c r="J52" s="196"/>
      <c r="K52" s="196"/>
      <c r="L52" s="196"/>
      <c r="M52" s="196"/>
      <c r="N52" s="196"/>
      <c r="O52" s="196"/>
      <c r="P52" s="197"/>
    </row>
    <row r="53" spans="6:16" ht="12.75">
      <c r="F53" s="196"/>
      <c r="G53" s="196"/>
      <c r="H53" s="196"/>
      <c r="I53" s="196"/>
      <c r="J53" s="196"/>
      <c r="K53" s="196"/>
      <c r="L53" s="196"/>
      <c r="M53" s="196"/>
      <c r="N53" s="196"/>
      <c r="O53" s="196"/>
      <c r="P53" s="197"/>
    </row>
    <row r="54" spans="6:16" ht="12.75"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7"/>
    </row>
    <row r="55" spans="6:16" ht="12.75"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7"/>
    </row>
    <row r="56" spans="6:16" ht="12.75"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7"/>
    </row>
    <row r="57" spans="6:15" ht="12.75">
      <c r="F57" s="196"/>
      <c r="G57" s="196"/>
      <c r="H57" s="196"/>
      <c r="I57" s="196"/>
      <c r="J57" s="196"/>
      <c r="K57" s="196"/>
      <c r="L57" s="196"/>
      <c r="M57" s="196"/>
      <c r="N57" s="196"/>
      <c r="O57" s="196"/>
    </row>
    <row r="58" spans="6:15" ht="12.75">
      <c r="F58" s="196"/>
      <c r="G58" s="196"/>
      <c r="H58" s="196"/>
      <c r="I58" s="196"/>
      <c r="J58" s="196"/>
      <c r="K58" s="196"/>
      <c r="L58" s="196"/>
      <c r="M58" s="196"/>
      <c r="N58" s="196"/>
      <c r="O58" s="196"/>
    </row>
    <row r="59" spans="6:15" ht="12.75">
      <c r="F59" s="196"/>
      <c r="G59" s="196"/>
      <c r="H59" s="196"/>
      <c r="I59" s="196"/>
      <c r="J59" s="196"/>
      <c r="K59" s="196"/>
      <c r="L59" s="196"/>
      <c r="M59" s="196"/>
      <c r="N59" s="196"/>
      <c r="O59" s="196"/>
    </row>
  </sheetData>
  <sheetProtection/>
  <mergeCells count="13">
    <mergeCell ref="I3:J4"/>
    <mergeCell ref="K3:L3"/>
    <mergeCell ref="M3:O3"/>
    <mergeCell ref="A46:L46"/>
    <mergeCell ref="A44:L44"/>
    <mergeCell ref="A45:L45"/>
    <mergeCell ref="A1:O1"/>
    <mergeCell ref="A2:O2"/>
    <mergeCell ref="A3:A4"/>
    <mergeCell ref="B3:B4"/>
    <mergeCell ref="C3:D3"/>
    <mergeCell ref="E3:F4"/>
    <mergeCell ref="G3:H3"/>
  </mergeCells>
  <printOptions/>
  <pageMargins left="0.5905511811023623" right="0.3937007874015748" top="0.984251968503937" bottom="0.3937007874015748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8"/>
  <sheetViews>
    <sheetView zoomScale="90" zoomScaleNormal="90" zoomScalePageLayoutView="0" workbookViewId="0" topLeftCell="A1">
      <selection activeCell="I252" sqref="I252"/>
    </sheetView>
  </sheetViews>
  <sheetFormatPr defaultColWidth="9.140625" defaultRowHeight="12.75"/>
  <cols>
    <col min="1" max="1" width="7.7109375" style="60" bestFit="1" customWidth="1"/>
    <col min="2" max="2" width="42.00390625" style="60" customWidth="1"/>
    <col min="3" max="3" width="12.7109375" style="60" bestFit="1" customWidth="1"/>
    <col min="4" max="4" width="10.00390625" style="98" customWidth="1"/>
    <col min="5" max="5" width="19.28125" style="60" bestFit="1" customWidth="1"/>
    <col min="6" max="16384" width="9.140625" style="1" customWidth="1"/>
  </cols>
  <sheetData>
    <row r="1" spans="1:5" s="9" customFormat="1" ht="18.75">
      <c r="A1" s="322" t="s">
        <v>1816</v>
      </c>
      <c r="B1" s="323"/>
      <c r="C1" s="323"/>
      <c r="D1" s="323"/>
      <c r="E1" s="323"/>
    </row>
    <row r="2" ht="15.75">
      <c r="A2" s="98"/>
    </row>
    <row r="3" spans="1:5" ht="34.5">
      <c r="A3" s="93" t="s">
        <v>529</v>
      </c>
      <c r="B3" s="94" t="s">
        <v>530</v>
      </c>
      <c r="C3" s="94" t="s">
        <v>531</v>
      </c>
      <c r="D3" s="94" t="s">
        <v>1343</v>
      </c>
      <c r="E3" s="94" t="s">
        <v>532</v>
      </c>
    </row>
    <row r="4" spans="1:5" ht="15.75">
      <c r="A4" s="48">
        <v>1</v>
      </c>
      <c r="B4" s="95" t="s">
        <v>1155</v>
      </c>
      <c r="C4" s="53" t="s">
        <v>533</v>
      </c>
      <c r="D4" s="49">
        <v>80</v>
      </c>
      <c r="E4" s="53" t="s">
        <v>534</v>
      </c>
    </row>
    <row r="5" spans="1:5" ht="15.75">
      <c r="A5" s="48">
        <v>2</v>
      </c>
      <c r="B5" s="95" t="s">
        <v>1156</v>
      </c>
      <c r="C5" s="53" t="s">
        <v>535</v>
      </c>
      <c r="D5" s="49">
        <v>485</v>
      </c>
      <c r="E5" s="53" t="s">
        <v>536</v>
      </c>
    </row>
    <row r="6" spans="1:5" ht="15.75">
      <c r="A6" s="48">
        <v>3</v>
      </c>
      <c r="B6" s="95" t="s">
        <v>1157</v>
      </c>
      <c r="C6" s="53" t="s">
        <v>535</v>
      </c>
      <c r="D6" s="49">
        <v>194</v>
      </c>
      <c r="E6" s="53" t="s">
        <v>543</v>
      </c>
    </row>
    <row r="7" spans="1:5" ht="15.75">
      <c r="A7" s="48">
        <v>4</v>
      </c>
      <c r="B7" s="95" t="s">
        <v>1158</v>
      </c>
      <c r="C7" s="53" t="s">
        <v>533</v>
      </c>
      <c r="D7" s="49">
        <v>196</v>
      </c>
      <c r="E7" s="53" t="s">
        <v>544</v>
      </c>
    </row>
    <row r="8" spans="1:5" ht="15.75">
      <c r="A8" s="48">
        <v>5</v>
      </c>
      <c r="B8" s="95" t="s">
        <v>1159</v>
      </c>
      <c r="C8" s="53" t="s">
        <v>535</v>
      </c>
      <c r="D8" s="49">
        <v>225</v>
      </c>
      <c r="E8" s="53" t="s">
        <v>545</v>
      </c>
    </row>
    <row r="9" spans="1:5" ht="15.75">
      <c r="A9" s="48">
        <v>6</v>
      </c>
      <c r="B9" s="95" t="s">
        <v>1160</v>
      </c>
      <c r="C9" s="53" t="s">
        <v>535</v>
      </c>
      <c r="D9" s="49">
        <v>200</v>
      </c>
      <c r="E9" s="53" t="s">
        <v>546</v>
      </c>
    </row>
    <row r="10" spans="1:5" ht="15.75">
      <c r="A10" s="48">
        <v>7</v>
      </c>
      <c r="B10" s="95" t="s">
        <v>1161</v>
      </c>
      <c r="C10" s="53" t="s">
        <v>535</v>
      </c>
      <c r="D10" s="49">
        <v>75</v>
      </c>
      <c r="E10" s="53" t="s">
        <v>545</v>
      </c>
    </row>
    <row r="11" spans="1:5" ht="15.75">
      <c r="A11" s="48">
        <v>8</v>
      </c>
      <c r="B11" s="95" t="s">
        <v>1162</v>
      </c>
      <c r="C11" s="53" t="s">
        <v>533</v>
      </c>
      <c r="D11" s="49">
        <v>75</v>
      </c>
      <c r="E11" s="53" t="s">
        <v>547</v>
      </c>
    </row>
    <row r="12" spans="1:5" ht="15.75">
      <c r="A12" s="48">
        <v>9</v>
      </c>
      <c r="B12" s="95" t="s">
        <v>1163</v>
      </c>
      <c r="C12" s="53" t="s">
        <v>533</v>
      </c>
      <c r="D12" s="49">
        <v>168</v>
      </c>
      <c r="E12" s="53" t="s">
        <v>546</v>
      </c>
    </row>
    <row r="13" spans="1:5" ht="15.75">
      <c r="A13" s="48">
        <v>10</v>
      </c>
      <c r="B13" s="95" t="s">
        <v>1164</v>
      </c>
      <c r="C13" s="53" t="s">
        <v>535</v>
      </c>
      <c r="D13" s="49">
        <v>68</v>
      </c>
      <c r="E13" s="53" t="s">
        <v>546</v>
      </c>
    </row>
    <row r="14" spans="1:5" ht="15.75">
      <c r="A14" s="48">
        <v>11</v>
      </c>
      <c r="B14" s="95" t="s">
        <v>1165</v>
      </c>
      <c r="C14" s="53" t="s">
        <v>548</v>
      </c>
      <c r="D14" s="49">
        <v>104</v>
      </c>
      <c r="E14" s="53" t="s">
        <v>546</v>
      </c>
    </row>
    <row r="15" spans="1:5" ht="15.75">
      <c r="A15" s="48">
        <v>12</v>
      </c>
      <c r="B15" s="95" t="s">
        <v>1166</v>
      </c>
      <c r="C15" s="53" t="s">
        <v>535</v>
      </c>
      <c r="D15" s="49">
        <v>69</v>
      </c>
      <c r="E15" s="53" t="s">
        <v>546</v>
      </c>
    </row>
    <row r="16" spans="1:5" ht="15.75">
      <c r="A16" s="48">
        <v>13</v>
      </c>
      <c r="B16" s="95" t="s">
        <v>1167</v>
      </c>
      <c r="C16" s="53" t="s">
        <v>535</v>
      </c>
      <c r="D16" s="49">
        <v>50</v>
      </c>
      <c r="E16" s="53"/>
    </row>
    <row r="17" spans="1:5" ht="15.75">
      <c r="A17" s="48">
        <v>14</v>
      </c>
      <c r="B17" s="95" t="s">
        <v>1168</v>
      </c>
      <c r="C17" s="53" t="s">
        <v>535</v>
      </c>
      <c r="D17" s="49">
        <v>50</v>
      </c>
      <c r="E17" s="53" t="s">
        <v>549</v>
      </c>
    </row>
    <row r="18" spans="1:5" ht="15.75">
      <c r="A18" s="48">
        <v>15</v>
      </c>
      <c r="B18" s="96" t="s">
        <v>1169</v>
      </c>
      <c r="C18" s="53" t="s">
        <v>533</v>
      </c>
      <c r="D18" s="49">
        <v>50</v>
      </c>
      <c r="E18" s="53" t="s">
        <v>787</v>
      </c>
    </row>
    <row r="19" spans="1:5" ht="15.75">
      <c r="A19" s="48">
        <v>16</v>
      </c>
      <c r="B19" s="95" t="s">
        <v>1170</v>
      </c>
      <c r="C19" s="53" t="s">
        <v>535</v>
      </c>
      <c r="D19" s="100">
        <v>60</v>
      </c>
      <c r="E19" s="53" t="s">
        <v>549</v>
      </c>
    </row>
    <row r="20" spans="1:5" ht="31.5">
      <c r="A20" s="48">
        <v>17</v>
      </c>
      <c r="B20" s="95" t="s">
        <v>1171</v>
      </c>
      <c r="C20" s="53" t="s">
        <v>533</v>
      </c>
      <c r="D20" s="100">
        <v>130</v>
      </c>
      <c r="E20" s="53" t="s">
        <v>549</v>
      </c>
    </row>
    <row r="21" spans="1:5" ht="15.75">
      <c r="A21" s="48">
        <v>18</v>
      </c>
      <c r="B21" s="95" t="s">
        <v>1172</v>
      </c>
      <c r="C21" s="53" t="s">
        <v>533</v>
      </c>
      <c r="D21" s="100">
        <v>45</v>
      </c>
      <c r="E21" s="53" t="s">
        <v>550</v>
      </c>
    </row>
    <row r="22" spans="1:5" ht="18.75" customHeight="1">
      <c r="A22" s="48">
        <v>19</v>
      </c>
      <c r="B22" s="95" t="s">
        <v>1173</v>
      </c>
      <c r="C22" s="53" t="s">
        <v>535</v>
      </c>
      <c r="D22" s="100">
        <v>60</v>
      </c>
      <c r="E22" s="53" t="s">
        <v>551</v>
      </c>
    </row>
    <row r="23" spans="1:5" ht="18.75" customHeight="1">
      <c r="A23" s="48">
        <v>20</v>
      </c>
      <c r="B23" s="95" t="s">
        <v>1174</v>
      </c>
      <c r="C23" s="53" t="s">
        <v>533</v>
      </c>
      <c r="D23" s="100">
        <v>80</v>
      </c>
      <c r="E23" s="53" t="s">
        <v>552</v>
      </c>
    </row>
    <row r="24" spans="1:5" ht="18" customHeight="1">
      <c r="A24" s="48">
        <v>21</v>
      </c>
      <c r="B24" s="95" t="s">
        <v>1175</v>
      </c>
      <c r="C24" s="53" t="s">
        <v>535</v>
      </c>
      <c r="D24" s="100">
        <v>60</v>
      </c>
      <c r="E24" s="53" t="s">
        <v>551</v>
      </c>
    </row>
    <row r="25" spans="1:5" ht="17.25" customHeight="1">
      <c r="A25" s="48">
        <v>22</v>
      </c>
      <c r="B25" s="95" t="s">
        <v>1176</v>
      </c>
      <c r="C25" s="53" t="s">
        <v>533</v>
      </c>
      <c r="D25" s="49">
        <v>85</v>
      </c>
      <c r="E25" s="53" t="s">
        <v>784</v>
      </c>
    </row>
    <row r="26" spans="1:5" ht="15.75">
      <c r="A26" s="48">
        <v>23</v>
      </c>
      <c r="B26" s="95" t="s">
        <v>1177</v>
      </c>
      <c r="C26" s="53" t="s">
        <v>535</v>
      </c>
      <c r="D26" s="49">
        <v>150</v>
      </c>
      <c r="E26" s="53" t="s">
        <v>553</v>
      </c>
    </row>
    <row r="27" spans="1:5" ht="18" customHeight="1">
      <c r="A27" s="48">
        <v>24</v>
      </c>
      <c r="B27" s="95" t="s">
        <v>1178</v>
      </c>
      <c r="C27" s="53" t="s">
        <v>535</v>
      </c>
      <c r="D27" s="49">
        <v>45</v>
      </c>
      <c r="E27" s="53" t="s">
        <v>553</v>
      </c>
    </row>
    <row r="28" spans="1:5" ht="19.5" customHeight="1">
      <c r="A28" s="48">
        <v>25</v>
      </c>
      <c r="B28" s="95" t="s">
        <v>1178</v>
      </c>
      <c r="C28" s="53" t="s">
        <v>533</v>
      </c>
      <c r="D28" s="49">
        <v>40</v>
      </c>
      <c r="E28" s="53" t="s">
        <v>553</v>
      </c>
    </row>
    <row r="29" spans="1:5" ht="19.5" customHeight="1">
      <c r="A29" s="48">
        <v>26</v>
      </c>
      <c r="B29" s="95" t="s">
        <v>1425</v>
      </c>
      <c r="C29" s="53" t="s">
        <v>535</v>
      </c>
      <c r="D29" s="49">
        <v>85</v>
      </c>
      <c r="E29" s="53" t="s">
        <v>553</v>
      </c>
    </row>
    <row r="30" spans="1:5" ht="19.5" customHeight="1">
      <c r="A30" s="48">
        <v>27</v>
      </c>
      <c r="B30" s="95" t="s">
        <v>1426</v>
      </c>
      <c r="C30" s="53" t="s">
        <v>533</v>
      </c>
      <c r="D30" s="49">
        <v>45</v>
      </c>
      <c r="E30" s="53" t="s">
        <v>553</v>
      </c>
    </row>
    <row r="31" spans="1:5" ht="18" customHeight="1">
      <c r="A31" s="48">
        <v>28</v>
      </c>
      <c r="B31" s="95" t="s">
        <v>1179</v>
      </c>
      <c r="C31" s="53" t="s">
        <v>535</v>
      </c>
      <c r="D31" s="49">
        <v>85</v>
      </c>
      <c r="E31" s="53" t="s">
        <v>553</v>
      </c>
    </row>
    <row r="32" spans="1:5" ht="18" customHeight="1">
      <c r="A32" s="48">
        <v>29</v>
      </c>
      <c r="B32" s="95" t="s">
        <v>1180</v>
      </c>
      <c r="C32" s="53" t="s">
        <v>533</v>
      </c>
      <c r="D32" s="49">
        <v>50</v>
      </c>
      <c r="E32" s="53" t="s">
        <v>553</v>
      </c>
    </row>
    <row r="33" spans="1:5" ht="15.75">
      <c r="A33" s="48">
        <v>30</v>
      </c>
      <c r="B33" s="95" t="s">
        <v>1181</v>
      </c>
      <c r="C33" s="53" t="s">
        <v>535</v>
      </c>
      <c r="D33" s="49">
        <v>85</v>
      </c>
      <c r="E33" s="53" t="s">
        <v>782</v>
      </c>
    </row>
    <row r="34" spans="1:5" ht="15.75">
      <c r="A34" s="48">
        <v>31</v>
      </c>
      <c r="B34" s="95" t="s">
        <v>1182</v>
      </c>
      <c r="C34" s="53" t="s">
        <v>533</v>
      </c>
      <c r="D34" s="49">
        <v>70</v>
      </c>
      <c r="E34" s="53" t="s">
        <v>783</v>
      </c>
    </row>
    <row r="35" spans="1:5" ht="19.5" customHeight="1">
      <c r="A35" s="48">
        <v>32</v>
      </c>
      <c r="B35" s="95" t="s">
        <v>1183</v>
      </c>
      <c r="C35" s="53" t="s">
        <v>535</v>
      </c>
      <c r="D35" s="49">
        <v>40</v>
      </c>
      <c r="E35" s="53" t="s">
        <v>553</v>
      </c>
    </row>
    <row r="36" spans="1:5" ht="19.5" customHeight="1">
      <c r="A36" s="48">
        <v>33</v>
      </c>
      <c r="B36" s="95" t="s">
        <v>1184</v>
      </c>
      <c r="C36" s="53" t="s">
        <v>533</v>
      </c>
      <c r="D36" s="49">
        <v>40</v>
      </c>
      <c r="E36" s="53" t="s">
        <v>553</v>
      </c>
    </row>
    <row r="37" spans="1:5" ht="18" customHeight="1">
      <c r="A37" s="48">
        <v>34</v>
      </c>
      <c r="B37" s="95" t="s">
        <v>1185</v>
      </c>
      <c r="C37" s="53" t="s">
        <v>535</v>
      </c>
      <c r="D37" s="49">
        <v>64</v>
      </c>
      <c r="E37" s="53" t="s">
        <v>553</v>
      </c>
    </row>
    <row r="38" spans="1:5" ht="18" customHeight="1">
      <c r="A38" s="48">
        <v>35</v>
      </c>
      <c r="B38" s="95" t="s">
        <v>1186</v>
      </c>
      <c r="C38" s="53" t="s">
        <v>533</v>
      </c>
      <c r="D38" s="49">
        <v>77</v>
      </c>
      <c r="E38" s="53" t="s">
        <v>553</v>
      </c>
    </row>
    <row r="39" spans="1:5" ht="20.25" customHeight="1">
      <c r="A39" s="48">
        <v>36</v>
      </c>
      <c r="B39" s="95" t="s">
        <v>1187</v>
      </c>
      <c r="C39" s="53" t="s">
        <v>555</v>
      </c>
      <c r="D39" s="49">
        <v>70</v>
      </c>
      <c r="E39" s="53" t="s">
        <v>556</v>
      </c>
    </row>
    <row r="40" spans="1:5" ht="18.75" customHeight="1">
      <c r="A40" s="48">
        <v>37</v>
      </c>
      <c r="B40" s="95" t="s">
        <v>1188</v>
      </c>
      <c r="C40" s="53" t="s">
        <v>555</v>
      </c>
      <c r="D40" s="49">
        <v>70</v>
      </c>
      <c r="E40" s="53" t="s">
        <v>556</v>
      </c>
    </row>
    <row r="41" spans="1:5" ht="18.75" customHeight="1">
      <c r="A41" s="48">
        <v>38</v>
      </c>
      <c r="B41" s="95" t="s">
        <v>1189</v>
      </c>
      <c r="C41" s="53" t="s">
        <v>557</v>
      </c>
      <c r="D41" s="49">
        <v>95</v>
      </c>
      <c r="E41" s="53" t="s">
        <v>554</v>
      </c>
    </row>
    <row r="42" spans="1:5" ht="19.5" customHeight="1">
      <c r="A42" s="48">
        <v>39</v>
      </c>
      <c r="B42" s="95" t="s">
        <v>1190</v>
      </c>
      <c r="C42" s="53" t="s">
        <v>533</v>
      </c>
      <c r="D42" s="49">
        <v>63</v>
      </c>
      <c r="E42" s="53" t="s">
        <v>558</v>
      </c>
    </row>
    <row r="43" spans="1:5" ht="18.75" customHeight="1">
      <c r="A43" s="48">
        <v>40</v>
      </c>
      <c r="B43" s="95" t="s">
        <v>1190</v>
      </c>
      <c r="C43" s="53" t="s">
        <v>535</v>
      </c>
      <c r="D43" s="49">
        <v>110</v>
      </c>
      <c r="E43" s="53" t="s">
        <v>554</v>
      </c>
    </row>
    <row r="44" spans="1:5" ht="18" customHeight="1">
      <c r="A44" s="48">
        <v>41</v>
      </c>
      <c r="B44" s="95" t="s">
        <v>1191</v>
      </c>
      <c r="C44" s="53" t="s">
        <v>535</v>
      </c>
      <c r="D44" s="49">
        <v>64</v>
      </c>
      <c r="E44" s="53" t="s">
        <v>428</v>
      </c>
    </row>
    <row r="45" spans="1:5" ht="19.5" customHeight="1">
      <c r="A45" s="48">
        <v>42</v>
      </c>
      <c r="B45" s="95" t="s">
        <v>1191</v>
      </c>
      <c r="C45" s="53" t="s">
        <v>533</v>
      </c>
      <c r="D45" s="49">
        <v>64</v>
      </c>
      <c r="E45" s="53" t="s">
        <v>428</v>
      </c>
    </row>
    <row r="46" spans="1:5" ht="17.25" customHeight="1">
      <c r="A46" s="48">
        <v>43</v>
      </c>
      <c r="B46" s="95" t="s">
        <v>1192</v>
      </c>
      <c r="C46" s="53" t="s">
        <v>533</v>
      </c>
      <c r="D46" s="49">
        <v>63</v>
      </c>
      <c r="E46" s="53" t="s">
        <v>428</v>
      </c>
    </row>
    <row r="47" spans="1:5" ht="20.25" customHeight="1">
      <c r="A47" s="48">
        <v>44</v>
      </c>
      <c r="B47" s="95" t="s">
        <v>1193</v>
      </c>
      <c r="C47" s="53" t="s">
        <v>535</v>
      </c>
      <c r="D47" s="49">
        <v>63</v>
      </c>
      <c r="E47" s="53" t="s">
        <v>428</v>
      </c>
    </row>
    <row r="48" spans="1:5" ht="18" customHeight="1">
      <c r="A48" s="48">
        <v>45</v>
      </c>
      <c r="B48" s="95" t="s">
        <v>1194</v>
      </c>
      <c r="C48" s="53" t="s">
        <v>535</v>
      </c>
      <c r="D48" s="49">
        <v>64</v>
      </c>
      <c r="E48" s="53" t="s">
        <v>556</v>
      </c>
    </row>
    <row r="49" spans="1:5" ht="19.5" customHeight="1">
      <c r="A49" s="48">
        <v>46</v>
      </c>
      <c r="B49" s="95" t="s">
        <v>1195</v>
      </c>
      <c r="C49" s="53" t="s">
        <v>533</v>
      </c>
      <c r="D49" s="49">
        <v>130</v>
      </c>
      <c r="E49" s="53" t="s">
        <v>554</v>
      </c>
    </row>
    <row r="50" spans="1:5" ht="16.5" customHeight="1">
      <c r="A50" s="48">
        <v>47</v>
      </c>
      <c r="B50" s="95" t="s">
        <v>1196</v>
      </c>
      <c r="C50" s="53" t="s">
        <v>535</v>
      </c>
      <c r="D50" s="49">
        <v>136</v>
      </c>
      <c r="E50" s="53" t="s">
        <v>556</v>
      </c>
    </row>
    <row r="51" spans="1:5" ht="19.5" customHeight="1">
      <c r="A51" s="48">
        <v>48</v>
      </c>
      <c r="B51" s="95" t="s">
        <v>1196</v>
      </c>
      <c r="C51" s="53" t="s">
        <v>557</v>
      </c>
      <c r="D51" s="49">
        <v>105</v>
      </c>
      <c r="E51" s="53" t="s">
        <v>358</v>
      </c>
    </row>
    <row r="52" spans="1:5" ht="19.5" customHeight="1">
      <c r="A52" s="48">
        <v>49</v>
      </c>
      <c r="B52" s="95" t="s">
        <v>1196</v>
      </c>
      <c r="C52" s="53" t="s">
        <v>533</v>
      </c>
      <c r="D52" s="49">
        <v>54</v>
      </c>
      <c r="E52" s="53" t="s">
        <v>428</v>
      </c>
    </row>
    <row r="53" spans="1:5" ht="15.75">
      <c r="A53" s="48">
        <v>50</v>
      </c>
      <c r="B53" s="95" t="s">
        <v>559</v>
      </c>
      <c r="C53" s="53" t="s">
        <v>533</v>
      </c>
      <c r="D53" s="49">
        <v>54</v>
      </c>
      <c r="E53" s="53" t="s">
        <v>428</v>
      </c>
    </row>
    <row r="54" spans="1:5" ht="17.25" customHeight="1">
      <c r="A54" s="48">
        <v>51</v>
      </c>
      <c r="B54" s="95" t="s">
        <v>1197</v>
      </c>
      <c r="C54" s="53" t="s">
        <v>533</v>
      </c>
      <c r="D54" s="49">
        <v>105</v>
      </c>
      <c r="E54" s="53" t="s">
        <v>358</v>
      </c>
    </row>
    <row r="55" spans="1:5" ht="17.25" customHeight="1">
      <c r="A55" s="48">
        <v>52</v>
      </c>
      <c r="B55" s="95" t="s">
        <v>1197</v>
      </c>
      <c r="C55" s="53" t="s">
        <v>557</v>
      </c>
      <c r="D55" s="49">
        <v>98</v>
      </c>
      <c r="E55" s="53" t="s">
        <v>556</v>
      </c>
    </row>
    <row r="56" spans="1:5" ht="18" customHeight="1">
      <c r="A56" s="48">
        <v>53</v>
      </c>
      <c r="B56" s="95" t="s">
        <v>1198</v>
      </c>
      <c r="C56" s="53" t="s">
        <v>557</v>
      </c>
      <c r="D56" s="49">
        <v>153</v>
      </c>
      <c r="E56" s="53" t="s">
        <v>358</v>
      </c>
    </row>
    <row r="57" spans="1:5" ht="17.25" customHeight="1">
      <c r="A57" s="48">
        <v>54</v>
      </c>
      <c r="B57" s="95" t="s">
        <v>1198</v>
      </c>
      <c r="C57" s="53" t="s">
        <v>555</v>
      </c>
      <c r="D57" s="49">
        <v>153</v>
      </c>
      <c r="E57" s="53" t="s">
        <v>556</v>
      </c>
    </row>
    <row r="58" spans="1:5" ht="18.75" customHeight="1">
      <c r="A58" s="48">
        <v>55</v>
      </c>
      <c r="B58" s="95" t="s">
        <v>1199</v>
      </c>
      <c r="C58" s="53" t="s">
        <v>560</v>
      </c>
      <c r="D58" s="49">
        <v>85</v>
      </c>
      <c r="E58" s="53" t="s">
        <v>358</v>
      </c>
    </row>
    <row r="59" spans="1:5" ht="18" customHeight="1">
      <c r="A59" s="48">
        <v>56</v>
      </c>
      <c r="B59" s="95" t="s">
        <v>1200</v>
      </c>
      <c r="C59" s="53" t="s">
        <v>555</v>
      </c>
      <c r="D59" s="49">
        <v>85</v>
      </c>
      <c r="E59" s="53" t="s">
        <v>556</v>
      </c>
    </row>
    <row r="60" spans="1:5" ht="20.25" customHeight="1">
      <c r="A60" s="48">
        <v>57</v>
      </c>
      <c r="B60" s="95" t="s">
        <v>1201</v>
      </c>
      <c r="C60" s="53" t="s">
        <v>560</v>
      </c>
      <c r="D60" s="49">
        <v>70</v>
      </c>
      <c r="E60" s="53" t="s">
        <v>358</v>
      </c>
    </row>
    <row r="61" spans="1:5" ht="18.75" customHeight="1">
      <c r="A61" s="48">
        <v>58</v>
      </c>
      <c r="B61" s="95" t="s">
        <v>1202</v>
      </c>
      <c r="C61" s="53" t="s">
        <v>561</v>
      </c>
      <c r="D61" s="49">
        <v>70</v>
      </c>
      <c r="E61" s="53" t="s">
        <v>556</v>
      </c>
    </row>
    <row r="62" spans="1:5" ht="18" customHeight="1">
      <c r="A62" s="48">
        <v>59</v>
      </c>
      <c r="B62" s="95" t="s">
        <v>1203</v>
      </c>
      <c r="C62" s="53" t="s">
        <v>535</v>
      </c>
      <c r="D62" s="49">
        <v>72</v>
      </c>
      <c r="E62" s="53" t="s">
        <v>428</v>
      </c>
    </row>
    <row r="63" spans="1:5" ht="16.5" customHeight="1">
      <c r="A63" s="48">
        <v>60</v>
      </c>
      <c r="B63" s="95" t="s">
        <v>1204</v>
      </c>
      <c r="C63" s="53" t="s">
        <v>533</v>
      </c>
      <c r="D63" s="49">
        <v>56</v>
      </c>
      <c r="E63" s="53" t="s">
        <v>428</v>
      </c>
    </row>
    <row r="64" spans="1:5" ht="17.25" customHeight="1">
      <c r="A64" s="48">
        <v>61</v>
      </c>
      <c r="B64" s="95" t="s">
        <v>1205</v>
      </c>
      <c r="C64" s="53" t="s">
        <v>535</v>
      </c>
      <c r="D64" s="49">
        <v>56</v>
      </c>
      <c r="E64" s="53" t="s">
        <v>428</v>
      </c>
    </row>
    <row r="65" spans="1:5" ht="31.5">
      <c r="A65" s="48">
        <v>62</v>
      </c>
      <c r="B65" s="52" t="s">
        <v>1206</v>
      </c>
      <c r="C65" s="30" t="s">
        <v>535</v>
      </c>
      <c r="D65" s="26">
        <v>64</v>
      </c>
      <c r="E65" s="30" t="s">
        <v>428</v>
      </c>
    </row>
    <row r="66" spans="1:5" ht="31.5">
      <c r="A66" s="48">
        <v>63</v>
      </c>
      <c r="B66" s="52" t="s">
        <v>1207</v>
      </c>
      <c r="C66" s="30" t="s">
        <v>533</v>
      </c>
      <c r="D66" s="26">
        <v>60</v>
      </c>
      <c r="E66" s="30" t="s">
        <v>428</v>
      </c>
    </row>
    <row r="67" spans="1:5" ht="19.5" customHeight="1">
      <c r="A67" s="48">
        <v>64</v>
      </c>
      <c r="B67" s="95" t="s">
        <v>1208</v>
      </c>
      <c r="C67" s="53" t="s">
        <v>533</v>
      </c>
      <c r="D67" s="49">
        <v>66</v>
      </c>
      <c r="E67" s="53" t="s">
        <v>428</v>
      </c>
    </row>
    <row r="68" spans="1:5" ht="17.25" customHeight="1">
      <c r="A68" s="48">
        <v>65</v>
      </c>
      <c r="B68" s="95" t="s">
        <v>1209</v>
      </c>
      <c r="C68" s="53" t="s">
        <v>535</v>
      </c>
      <c r="D68" s="49">
        <v>73</v>
      </c>
      <c r="E68" s="53" t="s">
        <v>428</v>
      </c>
    </row>
    <row r="69" spans="1:5" ht="19.5" customHeight="1">
      <c r="A69" s="48">
        <v>66</v>
      </c>
      <c r="B69" s="95" t="s">
        <v>562</v>
      </c>
      <c r="C69" s="53" t="s">
        <v>533</v>
      </c>
      <c r="D69" s="49">
        <v>85</v>
      </c>
      <c r="E69" s="53" t="s">
        <v>428</v>
      </c>
    </row>
    <row r="70" spans="1:5" ht="18.75" customHeight="1">
      <c r="A70" s="48">
        <v>67</v>
      </c>
      <c r="B70" s="95" t="s">
        <v>562</v>
      </c>
      <c r="C70" s="53" t="s">
        <v>535</v>
      </c>
      <c r="D70" s="49">
        <v>85</v>
      </c>
      <c r="E70" s="53" t="s">
        <v>428</v>
      </c>
    </row>
    <row r="71" spans="1:5" ht="21" customHeight="1">
      <c r="A71" s="48">
        <v>68</v>
      </c>
      <c r="B71" s="95" t="s">
        <v>1210</v>
      </c>
      <c r="C71" s="53" t="s">
        <v>533</v>
      </c>
      <c r="D71" s="49">
        <v>60</v>
      </c>
      <c r="E71" s="53" t="s">
        <v>428</v>
      </c>
    </row>
    <row r="72" spans="1:5" ht="18" customHeight="1">
      <c r="A72" s="48">
        <v>69</v>
      </c>
      <c r="B72" s="95" t="s">
        <v>1211</v>
      </c>
      <c r="C72" s="53" t="s">
        <v>535</v>
      </c>
      <c r="D72" s="49">
        <v>95</v>
      </c>
      <c r="E72" s="53" t="s">
        <v>428</v>
      </c>
    </row>
    <row r="73" spans="1:5" ht="18" customHeight="1">
      <c r="A73" s="48">
        <v>70</v>
      </c>
      <c r="B73" s="95" t="s">
        <v>734</v>
      </c>
      <c r="C73" s="53" t="s">
        <v>535</v>
      </c>
      <c r="D73" s="49">
        <v>64</v>
      </c>
      <c r="E73" s="53" t="s">
        <v>470</v>
      </c>
    </row>
    <row r="74" spans="1:5" ht="18.75" customHeight="1">
      <c r="A74" s="48">
        <v>71</v>
      </c>
      <c r="B74" s="95" t="s">
        <v>1212</v>
      </c>
      <c r="C74" s="53" t="s">
        <v>535</v>
      </c>
      <c r="D74" s="49">
        <v>64</v>
      </c>
      <c r="E74" s="53" t="s">
        <v>428</v>
      </c>
    </row>
    <row r="75" spans="1:5" ht="18.75" customHeight="1">
      <c r="A75" s="48">
        <v>72</v>
      </c>
      <c r="B75" s="95" t="s">
        <v>1213</v>
      </c>
      <c r="C75" s="53" t="s">
        <v>533</v>
      </c>
      <c r="D75" s="49">
        <v>64</v>
      </c>
      <c r="E75" s="53" t="s">
        <v>428</v>
      </c>
    </row>
    <row r="76" spans="1:5" ht="18" customHeight="1">
      <c r="A76" s="48">
        <v>73</v>
      </c>
      <c r="B76" s="95" t="s">
        <v>1214</v>
      </c>
      <c r="C76" s="53" t="s">
        <v>535</v>
      </c>
      <c r="D76" s="49">
        <v>64</v>
      </c>
      <c r="E76" s="53" t="s">
        <v>428</v>
      </c>
    </row>
    <row r="77" spans="1:5" ht="18.75" customHeight="1">
      <c r="A77" s="48">
        <v>74</v>
      </c>
      <c r="B77" s="95" t="s">
        <v>1215</v>
      </c>
      <c r="C77" s="53" t="s">
        <v>533</v>
      </c>
      <c r="D77" s="49">
        <v>64</v>
      </c>
      <c r="E77" s="53" t="s">
        <v>428</v>
      </c>
    </row>
    <row r="78" spans="1:5" ht="18.75" customHeight="1">
      <c r="A78" s="48">
        <v>75</v>
      </c>
      <c r="B78" s="95" t="s">
        <v>1216</v>
      </c>
      <c r="C78" s="53" t="s">
        <v>533</v>
      </c>
      <c r="D78" s="49">
        <v>64</v>
      </c>
      <c r="E78" s="53" t="s">
        <v>428</v>
      </c>
    </row>
    <row r="79" spans="1:5" ht="15.75">
      <c r="A79" s="48">
        <v>76</v>
      </c>
      <c r="B79" s="95" t="s">
        <v>1217</v>
      </c>
      <c r="C79" s="53" t="s">
        <v>535</v>
      </c>
      <c r="D79" s="49">
        <v>64</v>
      </c>
      <c r="E79" s="53" t="s">
        <v>428</v>
      </c>
    </row>
    <row r="80" spans="1:5" ht="15.75">
      <c r="A80" s="48">
        <v>77</v>
      </c>
      <c r="B80" s="95" t="s">
        <v>1218</v>
      </c>
      <c r="C80" s="53" t="s">
        <v>533</v>
      </c>
      <c r="D80" s="49">
        <v>64</v>
      </c>
      <c r="E80" s="53" t="s">
        <v>428</v>
      </c>
    </row>
    <row r="81" spans="1:5" ht="15.75">
      <c r="A81" s="48">
        <v>78</v>
      </c>
      <c r="B81" s="95" t="s">
        <v>1218</v>
      </c>
      <c r="C81" s="53" t="s">
        <v>533</v>
      </c>
      <c r="D81" s="49">
        <v>64</v>
      </c>
      <c r="E81" s="53" t="s">
        <v>428</v>
      </c>
    </row>
    <row r="82" spans="1:5" ht="17.25" customHeight="1">
      <c r="A82" s="48">
        <v>79</v>
      </c>
      <c r="B82" s="95" t="s">
        <v>1219</v>
      </c>
      <c r="C82" s="53" t="s">
        <v>533</v>
      </c>
      <c r="D82" s="49">
        <v>64</v>
      </c>
      <c r="E82" s="53" t="s">
        <v>563</v>
      </c>
    </row>
    <row r="83" spans="1:5" ht="17.25" customHeight="1">
      <c r="A83" s="48">
        <v>80</v>
      </c>
      <c r="B83" s="95" t="s">
        <v>1220</v>
      </c>
      <c r="C83" s="53" t="s">
        <v>533</v>
      </c>
      <c r="D83" s="49">
        <v>70</v>
      </c>
      <c r="E83" s="53" t="s">
        <v>428</v>
      </c>
    </row>
    <row r="84" spans="1:5" ht="18.75" customHeight="1">
      <c r="A84" s="48">
        <v>81</v>
      </c>
      <c r="B84" s="95" t="s">
        <v>1221</v>
      </c>
      <c r="C84" s="53" t="s">
        <v>535</v>
      </c>
      <c r="D84" s="49">
        <v>100</v>
      </c>
      <c r="E84" s="53" t="s">
        <v>428</v>
      </c>
    </row>
    <row r="85" spans="1:5" ht="19.5" customHeight="1">
      <c r="A85" s="48">
        <v>82</v>
      </c>
      <c r="B85" s="95" t="s">
        <v>1222</v>
      </c>
      <c r="C85" s="53" t="s">
        <v>533</v>
      </c>
      <c r="D85" s="49">
        <v>67</v>
      </c>
      <c r="E85" s="53" t="s">
        <v>564</v>
      </c>
    </row>
    <row r="86" spans="1:5" ht="19.5" customHeight="1">
      <c r="A86" s="48">
        <v>83</v>
      </c>
      <c r="B86" s="95" t="s">
        <v>1223</v>
      </c>
      <c r="C86" s="53" t="s">
        <v>535</v>
      </c>
      <c r="D86" s="49">
        <v>67</v>
      </c>
      <c r="E86" s="53" t="s">
        <v>471</v>
      </c>
    </row>
    <row r="87" spans="1:5" ht="18.75" customHeight="1">
      <c r="A87" s="48">
        <v>84</v>
      </c>
      <c r="B87" s="95" t="s">
        <v>1224</v>
      </c>
      <c r="C87" s="53" t="s">
        <v>533</v>
      </c>
      <c r="D87" s="49">
        <v>71</v>
      </c>
      <c r="E87" s="53" t="s">
        <v>471</v>
      </c>
    </row>
    <row r="88" spans="1:5" ht="18.75" customHeight="1">
      <c r="A88" s="48">
        <v>85</v>
      </c>
      <c r="B88" s="95" t="s">
        <v>1225</v>
      </c>
      <c r="C88" s="53" t="s">
        <v>535</v>
      </c>
      <c r="D88" s="49">
        <v>78</v>
      </c>
      <c r="E88" s="53" t="s">
        <v>471</v>
      </c>
    </row>
    <row r="89" spans="1:5" ht="18" customHeight="1">
      <c r="A89" s="48">
        <v>86</v>
      </c>
      <c r="B89" s="95" t="s">
        <v>565</v>
      </c>
      <c r="C89" s="53" t="s">
        <v>535</v>
      </c>
      <c r="D89" s="49">
        <v>68</v>
      </c>
      <c r="E89" s="53" t="s">
        <v>471</v>
      </c>
    </row>
    <row r="90" spans="1:5" ht="17.25" customHeight="1">
      <c r="A90" s="48">
        <v>87</v>
      </c>
      <c r="B90" s="95" t="s">
        <v>565</v>
      </c>
      <c r="C90" s="53" t="s">
        <v>533</v>
      </c>
      <c r="D90" s="49">
        <v>68</v>
      </c>
      <c r="E90" s="53" t="s">
        <v>471</v>
      </c>
    </row>
    <row r="91" spans="1:5" ht="20.25" customHeight="1">
      <c r="A91" s="48">
        <v>88</v>
      </c>
      <c r="B91" s="95" t="s">
        <v>1226</v>
      </c>
      <c r="C91" s="53" t="s">
        <v>533</v>
      </c>
      <c r="D91" s="49">
        <v>95</v>
      </c>
      <c r="E91" s="53" t="s">
        <v>471</v>
      </c>
    </row>
    <row r="92" spans="1:5" ht="18.75" customHeight="1">
      <c r="A92" s="48">
        <v>89</v>
      </c>
      <c r="B92" s="95" t="s">
        <v>1227</v>
      </c>
      <c r="C92" s="53" t="s">
        <v>535</v>
      </c>
      <c r="D92" s="49">
        <v>74</v>
      </c>
      <c r="E92" s="53" t="s">
        <v>471</v>
      </c>
    </row>
    <row r="93" spans="1:5" ht="18.75" customHeight="1">
      <c r="A93" s="48">
        <v>90</v>
      </c>
      <c r="B93" s="95" t="s">
        <v>1228</v>
      </c>
      <c r="C93" s="53" t="s">
        <v>535</v>
      </c>
      <c r="D93" s="49">
        <v>74</v>
      </c>
      <c r="E93" s="53" t="s">
        <v>471</v>
      </c>
    </row>
    <row r="94" spans="1:5" ht="20.25" customHeight="1">
      <c r="A94" s="48">
        <v>91</v>
      </c>
      <c r="B94" s="95" t="s">
        <v>1229</v>
      </c>
      <c r="C94" s="53" t="s">
        <v>533</v>
      </c>
      <c r="D94" s="49">
        <v>91</v>
      </c>
      <c r="E94" s="53" t="s">
        <v>566</v>
      </c>
    </row>
    <row r="95" spans="1:5" ht="17.25" customHeight="1">
      <c r="A95" s="48">
        <v>92</v>
      </c>
      <c r="B95" s="95" t="s">
        <v>1230</v>
      </c>
      <c r="C95" s="53" t="s">
        <v>533</v>
      </c>
      <c r="D95" s="49">
        <v>74</v>
      </c>
      <c r="E95" s="53" t="s">
        <v>471</v>
      </c>
    </row>
    <row r="96" spans="1:5" ht="18.75" customHeight="1">
      <c r="A96" s="48">
        <v>93</v>
      </c>
      <c r="B96" s="95" t="s">
        <v>1230</v>
      </c>
      <c r="C96" s="53" t="s">
        <v>535</v>
      </c>
      <c r="D96" s="49">
        <v>74</v>
      </c>
      <c r="E96" s="53" t="s">
        <v>471</v>
      </c>
    </row>
    <row r="97" spans="1:5" ht="21" customHeight="1">
      <c r="A97" s="48">
        <v>94</v>
      </c>
      <c r="B97" s="95" t="s">
        <v>1231</v>
      </c>
      <c r="C97" s="53" t="s">
        <v>555</v>
      </c>
      <c r="D97" s="49">
        <v>40</v>
      </c>
      <c r="E97" s="53" t="s">
        <v>358</v>
      </c>
    </row>
    <row r="98" spans="1:5" ht="17.25" customHeight="1">
      <c r="A98" s="48">
        <v>95</v>
      </c>
      <c r="B98" s="95" t="s">
        <v>1231</v>
      </c>
      <c r="C98" s="53" t="s">
        <v>557</v>
      </c>
      <c r="D98" s="49">
        <v>40</v>
      </c>
      <c r="E98" s="53" t="s">
        <v>556</v>
      </c>
    </row>
    <row r="99" spans="1:5" ht="18.75" customHeight="1">
      <c r="A99" s="48">
        <v>96</v>
      </c>
      <c r="B99" s="95" t="s">
        <v>1232</v>
      </c>
      <c r="C99" s="53" t="s">
        <v>555</v>
      </c>
      <c r="D99" s="49">
        <v>68</v>
      </c>
      <c r="E99" s="53" t="s">
        <v>358</v>
      </c>
    </row>
    <row r="100" spans="1:5" ht="18.75" customHeight="1">
      <c r="A100" s="48">
        <v>97</v>
      </c>
      <c r="B100" s="95" t="s">
        <v>1232</v>
      </c>
      <c r="C100" s="53" t="s">
        <v>557</v>
      </c>
      <c r="D100" s="49">
        <v>68</v>
      </c>
      <c r="E100" s="53" t="s">
        <v>556</v>
      </c>
    </row>
    <row r="101" spans="1:5" ht="18.75" customHeight="1">
      <c r="A101" s="48">
        <v>98</v>
      </c>
      <c r="B101" s="95" t="s">
        <v>1233</v>
      </c>
      <c r="C101" s="53" t="s">
        <v>567</v>
      </c>
      <c r="D101" s="49">
        <v>68</v>
      </c>
      <c r="E101" s="53" t="s">
        <v>358</v>
      </c>
    </row>
    <row r="102" spans="1:5" ht="18.75" customHeight="1">
      <c r="A102" s="48">
        <v>99</v>
      </c>
      <c r="B102" s="95" t="s">
        <v>1233</v>
      </c>
      <c r="C102" s="53" t="s">
        <v>568</v>
      </c>
      <c r="D102" s="49">
        <v>68</v>
      </c>
      <c r="E102" s="53" t="s">
        <v>556</v>
      </c>
    </row>
    <row r="103" spans="1:5" ht="19.5" customHeight="1">
      <c r="A103" s="48">
        <v>100</v>
      </c>
      <c r="B103" s="95" t="s">
        <v>1234</v>
      </c>
      <c r="C103" s="53" t="s">
        <v>569</v>
      </c>
      <c r="D103" s="49">
        <v>79</v>
      </c>
      <c r="E103" s="53" t="s">
        <v>358</v>
      </c>
    </row>
    <row r="104" spans="1:5" ht="18" customHeight="1">
      <c r="A104" s="48">
        <v>101</v>
      </c>
      <c r="B104" s="95" t="s">
        <v>1235</v>
      </c>
      <c r="C104" s="53" t="s">
        <v>533</v>
      </c>
      <c r="D104" s="49">
        <v>64</v>
      </c>
      <c r="E104" s="53" t="s">
        <v>428</v>
      </c>
    </row>
    <row r="105" spans="1:5" ht="19.5" customHeight="1">
      <c r="A105" s="48">
        <v>102</v>
      </c>
      <c r="B105" s="95" t="s">
        <v>1236</v>
      </c>
      <c r="C105" s="53" t="s">
        <v>533</v>
      </c>
      <c r="D105" s="49">
        <v>80</v>
      </c>
      <c r="E105" s="53" t="s">
        <v>428</v>
      </c>
    </row>
    <row r="106" spans="1:5" ht="15.75">
      <c r="A106" s="48">
        <v>103</v>
      </c>
      <c r="B106" s="95" t="s">
        <v>1236</v>
      </c>
      <c r="C106" s="53" t="s">
        <v>535</v>
      </c>
      <c r="D106" s="49">
        <v>82</v>
      </c>
      <c r="E106" s="53" t="s">
        <v>428</v>
      </c>
    </row>
    <row r="107" spans="1:5" ht="18" customHeight="1">
      <c r="A107" s="48">
        <v>104</v>
      </c>
      <c r="B107" s="95" t="s">
        <v>1237</v>
      </c>
      <c r="C107" s="53" t="s">
        <v>535</v>
      </c>
      <c r="D107" s="49">
        <v>80</v>
      </c>
      <c r="E107" s="53" t="s">
        <v>428</v>
      </c>
    </row>
    <row r="108" spans="1:5" ht="18.75" customHeight="1">
      <c r="A108" s="48">
        <v>105</v>
      </c>
      <c r="B108" s="95" t="s">
        <v>1238</v>
      </c>
      <c r="C108" s="53" t="s">
        <v>533</v>
      </c>
      <c r="D108" s="49">
        <v>80</v>
      </c>
      <c r="E108" s="53" t="s">
        <v>428</v>
      </c>
    </row>
    <row r="109" spans="1:5" ht="18" customHeight="1">
      <c r="A109" s="48">
        <v>106</v>
      </c>
      <c r="B109" s="95" t="s">
        <v>1239</v>
      </c>
      <c r="C109" s="53" t="s">
        <v>557</v>
      </c>
      <c r="D109" s="49">
        <v>83</v>
      </c>
      <c r="E109" s="53" t="s">
        <v>358</v>
      </c>
    </row>
    <row r="110" spans="1:5" ht="18.75" customHeight="1">
      <c r="A110" s="48">
        <v>107</v>
      </c>
      <c r="B110" s="95" t="s">
        <v>1240</v>
      </c>
      <c r="C110" s="53" t="s">
        <v>557</v>
      </c>
      <c r="D110" s="49">
        <v>90</v>
      </c>
      <c r="E110" s="53" t="s">
        <v>358</v>
      </c>
    </row>
    <row r="111" spans="1:5" ht="18" customHeight="1">
      <c r="A111" s="48">
        <v>108</v>
      </c>
      <c r="B111" s="95" t="s">
        <v>1240</v>
      </c>
      <c r="C111" s="53" t="s">
        <v>570</v>
      </c>
      <c r="D111" s="49">
        <v>90</v>
      </c>
      <c r="E111" s="53" t="s">
        <v>556</v>
      </c>
    </row>
    <row r="112" spans="1:5" ht="19.5" customHeight="1">
      <c r="A112" s="48">
        <v>109</v>
      </c>
      <c r="B112" s="95" t="s">
        <v>1241</v>
      </c>
      <c r="C112" s="53" t="s">
        <v>557</v>
      </c>
      <c r="D112" s="49">
        <v>70</v>
      </c>
      <c r="E112" s="53" t="s">
        <v>358</v>
      </c>
    </row>
    <row r="113" spans="1:5" ht="17.25" customHeight="1">
      <c r="A113" s="48">
        <v>110</v>
      </c>
      <c r="B113" s="95" t="s">
        <v>1242</v>
      </c>
      <c r="C113" s="53" t="s">
        <v>555</v>
      </c>
      <c r="D113" s="49">
        <v>60</v>
      </c>
      <c r="E113" s="53" t="s">
        <v>556</v>
      </c>
    </row>
    <row r="114" spans="1:5" ht="17.25" customHeight="1">
      <c r="A114" s="48">
        <v>111</v>
      </c>
      <c r="B114" s="53" t="s">
        <v>571</v>
      </c>
      <c r="C114" s="53" t="s">
        <v>555</v>
      </c>
      <c r="D114" s="49">
        <v>100</v>
      </c>
      <c r="E114" s="53" t="s">
        <v>572</v>
      </c>
    </row>
    <row r="115" spans="1:5" ht="20.25" customHeight="1">
      <c r="A115" s="48">
        <v>112</v>
      </c>
      <c r="B115" s="53" t="s">
        <v>571</v>
      </c>
      <c r="C115" s="53" t="s">
        <v>557</v>
      </c>
      <c r="D115" s="49">
        <v>80</v>
      </c>
      <c r="E115" s="53" t="s">
        <v>572</v>
      </c>
    </row>
    <row r="116" spans="1:5" ht="19.5" customHeight="1">
      <c r="A116" s="48">
        <v>113</v>
      </c>
      <c r="B116" s="95" t="s">
        <v>1243</v>
      </c>
      <c r="C116" s="53" t="s">
        <v>557</v>
      </c>
      <c r="D116" s="49">
        <v>84</v>
      </c>
      <c r="E116" s="53" t="s">
        <v>573</v>
      </c>
    </row>
    <row r="117" spans="1:5" ht="21.75" customHeight="1">
      <c r="A117" s="48">
        <v>114</v>
      </c>
      <c r="B117" s="95" t="s">
        <v>1243</v>
      </c>
      <c r="C117" s="53" t="s">
        <v>555</v>
      </c>
      <c r="D117" s="49">
        <v>82</v>
      </c>
      <c r="E117" s="53" t="s">
        <v>574</v>
      </c>
    </row>
    <row r="118" spans="1:5" ht="16.5" customHeight="1">
      <c r="A118" s="48">
        <v>115</v>
      </c>
      <c r="B118" s="95" t="s">
        <v>1244</v>
      </c>
      <c r="C118" s="53" t="s">
        <v>557</v>
      </c>
      <c r="D118" s="49">
        <v>80</v>
      </c>
      <c r="E118" s="53" t="s">
        <v>575</v>
      </c>
    </row>
    <row r="119" spans="1:5" ht="18.75" customHeight="1">
      <c r="A119" s="48">
        <v>116</v>
      </c>
      <c r="B119" s="95" t="s">
        <v>1245</v>
      </c>
      <c r="C119" s="53" t="s">
        <v>576</v>
      </c>
      <c r="D119" s="49">
        <v>80</v>
      </c>
      <c r="E119" s="53" t="s">
        <v>577</v>
      </c>
    </row>
    <row r="120" spans="1:5" ht="19.5" customHeight="1">
      <c r="A120" s="48">
        <v>117</v>
      </c>
      <c r="B120" s="95" t="s">
        <v>1246</v>
      </c>
      <c r="C120" s="53" t="s">
        <v>557</v>
      </c>
      <c r="D120" s="49">
        <v>94</v>
      </c>
      <c r="E120" s="53" t="s">
        <v>575</v>
      </c>
    </row>
    <row r="121" spans="1:5" ht="18" customHeight="1">
      <c r="A121" s="48">
        <v>118</v>
      </c>
      <c r="B121" s="95" t="s">
        <v>1246</v>
      </c>
      <c r="C121" s="53" t="s">
        <v>570</v>
      </c>
      <c r="D121" s="49">
        <v>109</v>
      </c>
      <c r="E121" s="53" t="s">
        <v>577</v>
      </c>
    </row>
    <row r="122" spans="1:5" ht="18.75" customHeight="1">
      <c r="A122" s="48">
        <v>119</v>
      </c>
      <c r="B122" s="95" t="s">
        <v>1247</v>
      </c>
      <c r="C122" s="53" t="s">
        <v>557</v>
      </c>
      <c r="D122" s="49">
        <v>50</v>
      </c>
      <c r="E122" s="53" t="s">
        <v>575</v>
      </c>
    </row>
    <row r="123" spans="1:5" ht="20.25" customHeight="1">
      <c r="A123" s="48">
        <v>120</v>
      </c>
      <c r="B123" s="95" t="s">
        <v>1248</v>
      </c>
      <c r="C123" s="53" t="s">
        <v>555</v>
      </c>
      <c r="D123" s="49">
        <v>70</v>
      </c>
      <c r="E123" s="53" t="s">
        <v>577</v>
      </c>
    </row>
    <row r="124" spans="1:5" ht="19.5" customHeight="1">
      <c r="A124" s="48">
        <v>121</v>
      </c>
      <c r="B124" s="95" t="s">
        <v>578</v>
      </c>
      <c r="C124" s="53"/>
      <c r="D124" s="49">
        <v>67</v>
      </c>
      <c r="E124" s="53" t="s">
        <v>579</v>
      </c>
    </row>
    <row r="125" spans="1:5" ht="21.75" customHeight="1">
      <c r="A125" s="48">
        <v>122</v>
      </c>
      <c r="B125" s="95" t="s">
        <v>1249</v>
      </c>
      <c r="C125" s="53"/>
      <c r="D125" s="49">
        <v>43</v>
      </c>
      <c r="E125" s="53" t="s">
        <v>579</v>
      </c>
    </row>
    <row r="126" spans="1:5" ht="18.75" customHeight="1">
      <c r="A126" s="48">
        <v>123</v>
      </c>
      <c r="B126" s="95" t="s">
        <v>1250</v>
      </c>
      <c r="C126" s="53"/>
      <c r="D126" s="49">
        <v>122</v>
      </c>
      <c r="E126" s="53" t="s">
        <v>579</v>
      </c>
    </row>
    <row r="127" spans="1:5" ht="19.5" customHeight="1">
      <c r="A127" s="48">
        <v>124</v>
      </c>
      <c r="B127" s="95" t="s">
        <v>1251</v>
      </c>
      <c r="C127" s="53"/>
      <c r="D127" s="49">
        <v>172</v>
      </c>
      <c r="E127" s="53" t="s">
        <v>579</v>
      </c>
    </row>
    <row r="128" spans="1:5" ht="19.5" customHeight="1">
      <c r="A128" s="48">
        <v>125</v>
      </c>
      <c r="B128" s="95" t="s">
        <v>1252</v>
      </c>
      <c r="C128" s="53"/>
      <c r="D128" s="49">
        <v>113</v>
      </c>
      <c r="E128" s="53" t="s">
        <v>579</v>
      </c>
    </row>
    <row r="129" spans="1:5" ht="18" customHeight="1">
      <c r="A129" s="48">
        <v>126</v>
      </c>
      <c r="B129" s="95" t="s">
        <v>1253</v>
      </c>
      <c r="C129" s="53"/>
      <c r="D129" s="49">
        <v>145</v>
      </c>
      <c r="E129" s="53" t="s">
        <v>579</v>
      </c>
    </row>
    <row r="130" spans="1:5" ht="18" customHeight="1">
      <c r="A130" s="48">
        <v>127</v>
      </c>
      <c r="B130" s="95" t="s">
        <v>1254</v>
      </c>
      <c r="C130" s="53"/>
      <c r="D130" s="49">
        <v>145</v>
      </c>
      <c r="E130" s="53" t="s">
        <v>579</v>
      </c>
    </row>
    <row r="131" spans="1:5" ht="15.75">
      <c r="A131" s="48">
        <v>128</v>
      </c>
      <c r="B131" s="95" t="s">
        <v>1255</v>
      </c>
      <c r="C131" s="53"/>
      <c r="D131" s="49">
        <v>102</v>
      </c>
      <c r="E131" s="53" t="s">
        <v>579</v>
      </c>
    </row>
    <row r="132" spans="1:5" ht="18" customHeight="1">
      <c r="A132" s="48">
        <v>129</v>
      </c>
      <c r="B132" s="95" t="s">
        <v>1256</v>
      </c>
      <c r="C132" s="53" t="s">
        <v>535</v>
      </c>
      <c r="D132" s="49">
        <v>50</v>
      </c>
      <c r="E132" s="53" t="s">
        <v>580</v>
      </c>
    </row>
    <row r="133" spans="1:5" ht="19.5" customHeight="1">
      <c r="A133" s="48">
        <v>130</v>
      </c>
      <c r="B133" s="95" t="s">
        <v>1256</v>
      </c>
      <c r="C133" s="53" t="s">
        <v>533</v>
      </c>
      <c r="D133" s="49">
        <v>50</v>
      </c>
      <c r="E133" s="53" t="s">
        <v>470</v>
      </c>
    </row>
    <row r="134" spans="1:5" ht="19.5" customHeight="1">
      <c r="A134" s="48">
        <v>131</v>
      </c>
      <c r="B134" s="95" t="s">
        <v>1257</v>
      </c>
      <c r="C134" s="53" t="s">
        <v>535</v>
      </c>
      <c r="D134" s="49">
        <v>50</v>
      </c>
      <c r="E134" s="53" t="s">
        <v>580</v>
      </c>
    </row>
    <row r="135" spans="1:5" ht="17.25" customHeight="1">
      <c r="A135" s="48">
        <v>132</v>
      </c>
      <c r="B135" s="95" t="s">
        <v>1258</v>
      </c>
      <c r="C135" s="53" t="s">
        <v>533</v>
      </c>
      <c r="D135" s="49">
        <v>50</v>
      </c>
      <c r="E135" s="53" t="s">
        <v>470</v>
      </c>
    </row>
    <row r="136" spans="1:5" ht="17.25" customHeight="1">
      <c r="A136" s="48">
        <v>133</v>
      </c>
      <c r="B136" s="95" t="s">
        <v>1259</v>
      </c>
      <c r="C136" s="53" t="s">
        <v>535</v>
      </c>
      <c r="D136" s="49">
        <v>50</v>
      </c>
      <c r="E136" s="53" t="s">
        <v>580</v>
      </c>
    </row>
    <row r="137" spans="1:5" ht="17.25" customHeight="1">
      <c r="A137" s="48">
        <v>134</v>
      </c>
      <c r="B137" s="95" t="s">
        <v>1259</v>
      </c>
      <c r="C137" s="53" t="s">
        <v>533</v>
      </c>
      <c r="D137" s="49">
        <v>50</v>
      </c>
      <c r="E137" s="53" t="s">
        <v>470</v>
      </c>
    </row>
    <row r="138" spans="1:5" ht="17.25" customHeight="1">
      <c r="A138" s="48">
        <v>135</v>
      </c>
      <c r="B138" s="95" t="s">
        <v>1260</v>
      </c>
      <c r="C138" s="53" t="s">
        <v>535</v>
      </c>
      <c r="D138" s="49">
        <v>60</v>
      </c>
      <c r="E138" s="53" t="s">
        <v>580</v>
      </c>
    </row>
    <row r="139" spans="1:5" ht="17.25" customHeight="1">
      <c r="A139" s="48">
        <v>136</v>
      </c>
      <c r="B139" s="95" t="s">
        <v>1261</v>
      </c>
      <c r="C139" s="53" t="s">
        <v>533</v>
      </c>
      <c r="D139" s="49">
        <v>75</v>
      </c>
      <c r="E139" s="53" t="s">
        <v>470</v>
      </c>
    </row>
    <row r="140" spans="1:5" ht="18" customHeight="1">
      <c r="A140" s="48">
        <v>137</v>
      </c>
      <c r="B140" s="95" t="s">
        <v>1262</v>
      </c>
      <c r="C140" s="53" t="s">
        <v>535</v>
      </c>
      <c r="D140" s="49">
        <v>80</v>
      </c>
      <c r="E140" s="53" t="s">
        <v>580</v>
      </c>
    </row>
    <row r="141" spans="1:5" ht="17.25" customHeight="1">
      <c r="A141" s="48">
        <v>138</v>
      </c>
      <c r="B141" s="95" t="s">
        <v>1262</v>
      </c>
      <c r="C141" s="53" t="s">
        <v>533</v>
      </c>
      <c r="D141" s="49">
        <v>80</v>
      </c>
      <c r="E141" s="53" t="s">
        <v>470</v>
      </c>
    </row>
    <row r="142" spans="1:5" ht="18.75" customHeight="1">
      <c r="A142" s="48">
        <v>139</v>
      </c>
      <c r="B142" s="95" t="s">
        <v>1263</v>
      </c>
      <c r="C142" s="53" t="s">
        <v>535</v>
      </c>
      <c r="D142" s="49">
        <v>50</v>
      </c>
      <c r="E142" s="53" t="s">
        <v>580</v>
      </c>
    </row>
    <row r="143" spans="1:5" ht="18.75" customHeight="1">
      <c r="A143" s="48">
        <v>140</v>
      </c>
      <c r="B143" s="95" t="s">
        <v>1263</v>
      </c>
      <c r="C143" s="53" t="s">
        <v>533</v>
      </c>
      <c r="D143" s="49">
        <v>50</v>
      </c>
      <c r="E143" s="53" t="s">
        <v>470</v>
      </c>
    </row>
    <row r="144" spans="1:5" ht="17.25" customHeight="1">
      <c r="A144" s="48">
        <v>141</v>
      </c>
      <c r="B144" s="95" t="s">
        <v>1264</v>
      </c>
      <c r="C144" s="53" t="s">
        <v>535</v>
      </c>
      <c r="D144" s="49">
        <v>60</v>
      </c>
      <c r="E144" s="53" t="s">
        <v>580</v>
      </c>
    </row>
    <row r="145" spans="1:5" ht="18" customHeight="1">
      <c r="A145" s="48">
        <v>142</v>
      </c>
      <c r="B145" s="95" t="s">
        <v>1264</v>
      </c>
      <c r="C145" s="53" t="s">
        <v>533</v>
      </c>
      <c r="D145" s="49">
        <v>60</v>
      </c>
      <c r="E145" s="53" t="s">
        <v>470</v>
      </c>
    </row>
    <row r="146" spans="1:5" ht="17.25" customHeight="1">
      <c r="A146" s="48">
        <v>143</v>
      </c>
      <c r="B146" s="96" t="s">
        <v>1265</v>
      </c>
      <c r="C146" s="97" t="s">
        <v>535</v>
      </c>
      <c r="D146" s="100">
        <v>64</v>
      </c>
      <c r="E146" s="97" t="s">
        <v>580</v>
      </c>
    </row>
    <row r="147" spans="1:5" ht="21.75" customHeight="1">
      <c r="A147" s="48">
        <v>144</v>
      </c>
      <c r="B147" s="95" t="s">
        <v>1266</v>
      </c>
      <c r="C147" s="53" t="s">
        <v>533</v>
      </c>
      <c r="D147" s="49">
        <v>60</v>
      </c>
      <c r="E147" s="53" t="s">
        <v>470</v>
      </c>
    </row>
    <row r="148" spans="1:5" ht="18.75" customHeight="1">
      <c r="A148" s="48">
        <v>145</v>
      </c>
      <c r="B148" s="95" t="s">
        <v>1267</v>
      </c>
      <c r="C148" s="53" t="s">
        <v>535</v>
      </c>
      <c r="D148" s="49">
        <v>70</v>
      </c>
      <c r="E148" s="53" t="s">
        <v>580</v>
      </c>
    </row>
    <row r="149" spans="1:5" ht="18.75" customHeight="1">
      <c r="A149" s="48">
        <v>146</v>
      </c>
      <c r="B149" s="95" t="s">
        <v>1268</v>
      </c>
      <c r="C149" s="53" t="s">
        <v>533</v>
      </c>
      <c r="D149" s="49">
        <v>70</v>
      </c>
      <c r="E149" s="53" t="s">
        <v>470</v>
      </c>
    </row>
    <row r="150" spans="1:5" ht="18" customHeight="1">
      <c r="A150" s="48">
        <v>147</v>
      </c>
      <c r="B150" s="95" t="s">
        <v>1269</v>
      </c>
      <c r="C150" s="53" t="s">
        <v>535</v>
      </c>
      <c r="D150" s="49">
        <v>85</v>
      </c>
      <c r="E150" s="53" t="s">
        <v>580</v>
      </c>
    </row>
    <row r="151" spans="1:5" ht="17.25" customHeight="1">
      <c r="A151" s="48">
        <v>148</v>
      </c>
      <c r="B151" s="95" t="s">
        <v>1270</v>
      </c>
      <c r="C151" s="53" t="s">
        <v>533</v>
      </c>
      <c r="D151" s="49">
        <v>106</v>
      </c>
      <c r="E151" s="53" t="s">
        <v>470</v>
      </c>
    </row>
    <row r="152" spans="1:5" ht="18" customHeight="1">
      <c r="A152" s="48">
        <v>149</v>
      </c>
      <c r="B152" s="95" t="s">
        <v>1271</v>
      </c>
      <c r="C152" s="53" t="s">
        <v>535</v>
      </c>
      <c r="D152" s="49">
        <v>67</v>
      </c>
      <c r="E152" s="53" t="s">
        <v>580</v>
      </c>
    </row>
    <row r="153" spans="1:5" ht="20.25" customHeight="1">
      <c r="A153" s="48">
        <v>150</v>
      </c>
      <c r="B153" s="95" t="s">
        <v>1271</v>
      </c>
      <c r="C153" s="53" t="s">
        <v>533</v>
      </c>
      <c r="D153" s="49">
        <v>70</v>
      </c>
      <c r="E153" s="53" t="s">
        <v>470</v>
      </c>
    </row>
    <row r="154" spans="1:5" ht="18" customHeight="1">
      <c r="A154" s="48">
        <v>151</v>
      </c>
      <c r="B154" s="95" t="s">
        <v>1272</v>
      </c>
      <c r="C154" s="53" t="s">
        <v>535</v>
      </c>
      <c r="D154" s="49">
        <v>68</v>
      </c>
      <c r="E154" s="53" t="s">
        <v>580</v>
      </c>
    </row>
    <row r="155" spans="1:5" ht="20.25" customHeight="1">
      <c r="A155" s="48">
        <v>152</v>
      </c>
      <c r="B155" s="95" t="s">
        <v>1272</v>
      </c>
      <c r="C155" s="53" t="s">
        <v>533</v>
      </c>
      <c r="D155" s="49">
        <v>68</v>
      </c>
      <c r="E155" s="53" t="s">
        <v>470</v>
      </c>
    </row>
    <row r="156" spans="1:5" ht="18" customHeight="1">
      <c r="A156" s="48">
        <v>153</v>
      </c>
      <c r="B156" s="95" t="s">
        <v>1273</v>
      </c>
      <c r="C156" s="53" t="s">
        <v>535</v>
      </c>
      <c r="D156" s="49">
        <v>128</v>
      </c>
      <c r="E156" s="53" t="s">
        <v>580</v>
      </c>
    </row>
    <row r="157" spans="1:5" ht="18.75" customHeight="1">
      <c r="A157" s="48">
        <v>154</v>
      </c>
      <c r="B157" s="95" t="s">
        <v>1273</v>
      </c>
      <c r="C157" s="53" t="s">
        <v>533</v>
      </c>
      <c r="D157" s="49">
        <v>72</v>
      </c>
      <c r="E157" s="53" t="s">
        <v>470</v>
      </c>
    </row>
    <row r="158" spans="1:5" ht="20.25" customHeight="1">
      <c r="A158" s="48">
        <v>155</v>
      </c>
      <c r="B158" s="95" t="s">
        <v>1274</v>
      </c>
      <c r="C158" s="53" t="s">
        <v>535</v>
      </c>
      <c r="D158" s="49">
        <v>70</v>
      </c>
      <c r="E158" s="53" t="s">
        <v>580</v>
      </c>
    </row>
    <row r="159" spans="1:5" ht="15.75">
      <c r="A159" s="48">
        <v>156</v>
      </c>
      <c r="B159" s="95" t="s">
        <v>1275</v>
      </c>
      <c r="C159" s="53" t="s">
        <v>533</v>
      </c>
      <c r="D159" s="49">
        <v>61</v>
      </c>
      <c r="E159" s="53" t="s">
        <v>470</v>
      </c>
    </row>
    <row r="160" spans="1:5" ht="19.5" customHeight="1">
      <c r="A160" s="48">
        <v>157</v>
      </c>
      <c r="B160" s="95" t="s">
        <v>1276</v>
      </c>
      <c r="C160" s="53" t="s">
        <v>535</v>
      </c>
      <c r="D160" s="49">
        <v>91</v>
      </c>
      <c r="E160" s="53" t="s">
        <v>580</v>
      </c>
    </row>
    <row r="161" spans="1:5" ht="20.25" customHeight="1">
      <c r="A161" s="48">
        <v>158</v>
      </c>
      <c r="B161" s="95" t="s">
        <v>1277</v>
      </c>
      <c r="C161" s="53" t="s">
        <v>533</v>
      </c>
      <c r="D161" s="49">
        <v>70</v>
      </c>
      <c r="E161" s="53" t="s">
        <v>470</v>
      </c>
    </row>
    <row r="162" spans="1:5" ht="20.25" customHeight="1">
      <c r="A162" s="48">
        <v>159</v>
      </c>
      <c r="B162" s="95" t="s">
        <v>1278</v>
      </c>
      <c r="C162" s="53" t="s">
        <v>535</v>
      </c>
      <c r="D162" s="49">
        <v>70</v>
      </c>
      <c r="E162" s="53" t="s">
        <v>580</v>
      </c>
    </row>
    <row r="163" spans="1:5" ht="18.75" customHeight="1">
      <c r="A163" s="48">
        <v>160</v>
      </c>
      <c r="B163" s="95" t="s">
        <v>1279</v>
      </c>
      <c r="C163" s="53" t="s">
        <v>533</v>
      </c>
      <c r="D163" s="49">
        <v>70</v>
      </c>
      <c r="E163" s="53" t="s">
        <v>470</v>
      </c>
    </row>
    <row r="164" spans="1:5" ht="20.25" customHeight="1">
      <c r="A164" s="48">
        <v>161</v>
      </c>
      <c r="B164" s="95" t="s">
        <v>1280</v>
      </c>
      <c r="C164" s="53" t="s">
        <v>535</v>
      </c>
      <c r="D164" s="49">
        <v>129</v>
      </c>
      <c r="E164" s="53" t="s">
        <v>580</v>
      </c>
    </row>
    <row r="165" spans="1:5" ht="18" customHeight="1">
      <c r="A165" s="48">
        <v>162</v>
      </c>
      <c r="B165" s="95" t="s">
        <v>1281</v>
      </c>
      <c r="C165" s="53" t="s">
        <v>533</v>
      </c>
      <c r="D165" s="49">
        <v>75</v>
      </c>
      <c r="E165" s="53" t="s">
        <v>470</v>
      </c>
    </row>
    <row r="166" spans="1:5" ht="18" customHeight="1">
      <c r="A166" s="48">
        <v>163</v>
      </c>
      <c r="B166" s="95" t="s">
        <v>540</v>
      </c>
      <c r="C166" s="53" t="s">
        <v>535</v>
      </c>
      <c r="D166" s="49">
        <v>32</v>
      </c>
      <c r="E166" s="53" t="s">
        <v>581</v>
      </c>
    </row>
    <row r="167" spans="1:5" ht="18" customHeight="1">
      <c r="A167" s="48">
        <v>164</v>
      </c>
      <c r="B167" s="95" t="s">
        <v>540</v>
      </c>
      <c r="C167" s="53" t="s">
        <v>533</v>
      </c>
      <c r="D167" s="49">
        <v>32</v>
      </c>
      <c r="E167" s="53" t="s">
        <v>581</v>
      </c>
    </row>
    <row r="168" spans="1:5" ht="18.75" customHeight="1">
      <c r="A168" s="48">
        <v>165</v>
      </c>
      <c r="B168" s="99" t="s">
        <v>1282</v>
      </c>
      <c r="C168" s="53" t="s">
        <v>533</v>
      </c>
      <c r="D168" s="49">
        <v>50</v>
      </c>
      <c r="E168" s="53" t="s">
        <v>581</v>
      </c>
    </row>
    <row r="169" spans="1:5" ht="20.25" customHeight="1">
      <c r="A169" s="48">
        <v>166</v>
      </c>
      <c r="B169" s="99" t="s">
        <v>1282</v>
      </c>
      <c r="C169" s="53" t="s">
        <v>535</v>
      </c>
      <c r="D169" s="49">
        <v>50</v>
      </c>
      <c r="E169" s="53" t="s">
        <v>581</v>
      </c>
    </row>
    <row r="170" spans="1:5" ht="18.75" customHeight="1">
      <c r="A170" s="48">
        <v>167</v>
      </c>
      <c r="B170" s="95" t="s">
        <v>1283</v>
      </c>
      <c r="C170" s="53" t="s">
        <v>582</v>
      </c>
      <c r="D170" s="49">
        <v>60</v>
      </c>
      <c r="E170" s="53"/>
    </row>
    <row r="171" spans="1:5" ht="18.75" customHeight="1">
      <c r="A171" s="48">
        <v>168</v>
      </c>
      <c r="B171" s="95" t="s">
        <v>1284</v>
      </c>
      <c r="C171" s="53" t="s">
        <v>533</v>
      </c>
      <c r="D171" s="49">
        <v>76</v>
      </c>
      <c r="E171" s="53" t="s">
        <v>545</v>
      </c>
    </row>
    <row r="172" spans="1:5" ht="21.75" customHeight="1">
      <c r="A172" s="48">
        <v>169</v>
      </c>
      <c r="B172" s="95" t="s">
        <v>1285</v>
      </c>
      <c r="C172" s="53" t="s">
        <v>535</v>
      </c>
      <c r="D172" s="49">
        <v>70</v>
      </c>
      <c r="E172" s="53" t="s">
        <v>580</v>
      </c>
    </row>
    <row r="173" spans="1:5" ht="19.5" customHeight="1">
      <c r="A173" s="48">
        <v>170</v>
      </c>
      <c r="B173" s="95" t="s">
        <v>1286</v>
      </c>
      <c r="C173" s="53" t="s">
        <v>533</v>
      </c>
      <c r="D173" s="49">
        <v>83</v>
      </c>
      <c r="E173" s="53" t="s">
        <v>470</v>
      </c>
    </row>
    <row r="174" spans="1:5" ht="18" customHeight="1">
      <c r="A174" s="48">
        <v>171</v>
      </c>
      <c r="B174" s="95" t="s">
        <v>1287</v>
      </c>
      <c r="C174" s="53" t="s">
        <v>533</v>
      </c>
      <c r="D174" s="49">
        <v>57</v>
      </c>
      <c r="E174" s="53" t="s">
        <v>581</v>
      </c>
    </row>
    <row r="175" spans="1:5" ht="18" customHeight="1">
      <c r="A175" s="48">
        <v>172</v>
      </c>
      <c r="B175" s="95" t="s">
        <v>1287</v>
      </c>
      <c r="C175" s="53" t="s">
        <v>535</v>
      </c>
      <c r="D175" s="49">
        <v>99</v>
      </c>
      <c r="E175" s="53" t="s">
        <v>581</v>
      </c>
    </row>
    <row r="176" spans="1:5" ht="20.25" customHeight="1">
      <c r="A176" s="48">
        <v>173</v>
      </c>
      <c r="B176" s="95" t="s">
        <v>1287</v>
      </c>
      <c r="C176" s="53" t="s">
        <v>583</v>
      </c>
      <c r="D176" s="49">
        <v>55</v>
      </c>
      <c r="E176" s="53" t="s">
        <v>581</v>
      </c>
    </row>
    <row r="177" spans="1:5" ht="15.75">
      <c r="A177" s="48">
        <v>174</v>
      </c>
      <c r="B177" s="95" t="s">
        <v>1288</v>
      </c>
      <c r="C177" s="53"/>
      <c r="D177" s="49">
        <v>70</v>
      </c>
      <c r="E177" s="53"/>
    </row>
    <row r="178" spans="1:5" ht="20.25" customHeight="1">
      <c r="A178" s="48">
        <v>175</v>
      </c>
      <c r="B178" s="95" t="s">
        <v>1289</v>
      </c>
      <c r="C178" s="53" t="s">
        <v>533</v>
      </c>
      <c r="D178" s="49">
        <v>68</v>
      </c>
      <c r="E178" s="53" t="s">
        <v>546</v>
      </c>
    </row>
    <row r="179" spans="1:5" ht="20.25" customHeight="1">
      <c r="A179" s="48">
        <v>176</v>
      </c>
      <c r="B179" s="95" t="s">
        <v>1289</v>
      </c>
      <c r="C179" s="53" t="s">
        <v>535</v>
      </c>
      <c r="D179" s="49">
        <v>68</v>
      </c>
      <c r="E179" s="53" t="s">
        <v>546</v>
      </c>
    </row>
    <row r="180" spans="1:5" ht="17.25" customHeight="1">
      <c r="A180" s="48">
        <v>177</v>
      </c>
      <c r="B180" s="95" t="s">
        <v>1290</v>
      </c>
      <c r="C180" s="53" t="s">
        <v>533</v>
      </c>
      <c r="D180" s="49">
        <v>90</v>
      </c>
      <c r="E180" s="53" t="s">
        <v>546</v>
      </c>
    </row>
    <row r="181" spans="1:5" ht="18.75" customHeight="1">
      <c r="A181" s="48">
        <v>178</v>
      </c>
      <c r="B181" s="95" t="s">
        <v>1291</v>
      </c>
      <c r="C181" s="53" t="s">
        <v>535</v>
      </c>
      <c r="D181" s="49">
        <v>77</v>
      </c>
      <c r="E181" s="53" t="s">
        <v>546</v>
      </c>
    </row>
    <row r="182" spans="1:5" ht="18" customHeight="1">
      <c r="A182" s="48">
        <v>179</v>
      </c>
      <c r="B182" s="95" t="s">
        <v>1292</v>
      </c>
      <c r="C182" s="53" t="s">
        <v>533</v>
      </c>
      <c r="D182" s="49">
        <v>68</v>
      </c>
      <c r="E182" s="53" t="s">
        <v>546</v>
      </c>
    </row>
    <row r="183" spans="1:5" ht="18" customHeight="1">
      <c r="A183" s="48">
        <v>180</v>
      </c>
      <c r="B183" s="95" t="s">
        <v>1293</v>
      </c>
      <c r="C183" s="53" t="s">
        <v>535</v>
      </c>
      <c r="D183" s="49">
        <v>68</v>
      </c>
      <c r="E183" s="53" t="s">
        <v>546</v>
      </c>
    </row>
    <row r="184" spans="1:5" ht="19.5" customHeight="1">
      <c r="A184" s="48">
        <v>181</v>
      </c>
      <c r="B184" s="95" t="s">
        <v>1294</v>
      </c>
      <c r="C184" s="53" t="s">
        <v>533</v>
      </c>
      <c r="D184" s="49">
        <v>72</v>
      </c>
      <c r="E184" s="53" t="s">
        <v>584</v>
      </c>
    </row>
    <row r="185" spans="1:5" ht="20.25" customHeight="1">
      <c r="A185" s="48">
        <v>182</v>
      </c>
      <c r="B185" s="95" t="s">
        <v>1295</v>
      </c>
      <c r="C185" s="53" t="s">
        <v>533</v>
      </c>
      <c r="D185" s="49">
        <v>60</v>
      </c>
      <c r="E185" s="53" t="s">
        <v>584</v>
      </c>
    </row>
    <row r="186" spans="1:5" ht="21" customHeight="1">
      <c r="A186" s="48">
        <v>183</v>
      </c>
      <c r="B186" s="95" t="s">
        <v>1295</v>
      </c>
      <c r="C186" s="53" t="s">
        <v>535</v>
      </c>
      <c r="D186" s="49">
        <v>60</v>
      </c>
      <c r="E186" s="53" t="s">
        <v>584</v>
      </c>
    </row>
    <row r="187" spans="1:5" ht="18" customHeight="1">
      <c r="A187" s="48">
        <v>184</v>
      </c>
      <c r="B187" s="95" t="s">
        <v>1296</v>
      </c>
      <c r="C187" s="53" t="s">
        <v>533</v>
      </c>
      <c r="D187" s="49">
        <v>88</v>
      </c>
      <c r="E187" s="53" t="s">
        <v>584</v>
      </c>
    </row>
    <row r="188" spans="1:5" ht="18.75" customHeight="1">
      <c r="A188" s="48">
        <v>185</v>
      </c>
      <c r="B188" s="95" t="s">
        <v>1297</v>
      </c>
      <c r="C188" s="53" t="s">
        <v>535</v>
      </c>
      <c r="D188" s="49">
        <v>88</v>
      </c>
      <c r="E188" s="53" t="s">
        <v>584</v>
      </c>
    </row>
    <row r="189" spans="1:5" ht="18" customHeight="1">
      <c r="A189" s="48">
        <v>186</v>
      </c>
      <c r="B189" s="95" t="s">
        <v>1298</v>
      </c>
      <c r="C189" s="53" t="s">
        <v>533</v>
      </c>
      <c r="D189" s="49">
        <v>62</v>
      </c>
      <c r="E189" s="53" t="s">
        <v>584</v>
      </c>
    </row>
    <row r="190" spans="1:5" ht="19.5" customHeight="1">
      <c r="A190" s="48">
        <v>187</v>
      </c>
      <c r="B190" s="95" t="s">
        <v>1299</v>
      </c>
      <c r="C190" s="53" t="s">
        <v>535</v>
      </c>
      <c r="D190" s="49">
        <v>64</v>
      </c>
      <c r="E190" s="53" t="s">
        <v>584</v>
      </c>
    </row>
    <row r="191" spans="1:5" ht="15.75">
      <c r="A191" s="48">
        <v>188</v>
      </c>
      <c r="B191" s="95" t="s">
        <v>1300</v>
      </c>
      <c r="C191" s="53" t="s">
        <v>533</v>
      </c>
      <c r="D191" s="49">
        <v>64</v>
      </c>
      <c r="E191" s="53" t="s">
        <v>584</v>
      </c>
    </row>
    <row r="192" spans="1:5" ht="20.25" customHeight="1">
      <c r="A192" s="48">
        <v>189</v>
      </c>
      <c r="B192" s="95" t="s">
        <v>1301</v>
      </c>
      <c r="C192" s="53" t="s">
        <v>533</v>
      </c>
      <c r="D192" s="49">
        <v>84</v>
      </c>
      <c r="E192" s="53" t="s">
        <v>584</v>
      </c>
    </row>
    <row r="193" spans="1:5" ht="18.75" customHeight="1">
      <c r="A193" s="48">
        <v>190</v>
      </c>
      <c r="B193" s="95" t="s">
        <v>1301</v>
      </c>
      <c r="C193" s="53" t="s">
        <v>535</v>
      </c>
      <c r="D193" s="49">
        <v>64</v>
      </c>
      <c r="E193" s="53" t="s">
        <v>584</v>
      </c>
    </row>
    <row r="194" spans="1:5" ht="19.5" customHeight="1">
      <c r="A194" s="48">
        <v>191</v>
      </c>
      <c r="B194" s="95" t="s">
        <v>1302</v>
      </c>
      <c r="C194" s="53" t="s">
        <v>533</v>
      </c>
      <c r="D194" s="49">
        <v>88</v>
      </c>
      <c r="E194" s="53" t="s">
        <v>584</v>
      </c>
    </row>
    <row r="195" spans="1:5" ht="17.25" customHeight="1">
      <c r="A195" s="48">
        <v>192</v>
      </c>
      <c r="B195" s="95" t="s">
        <v>1302</v>
      </c>
      <c r="C195" s="53" t="s">
        <v>535</v>
      </c>
      <c r="D195" s="49">
        <v>64</v>
      </c>
      <c r="E195" s="53" t="s">
        <v>584</v>
      </c>
    </row>
    <row r="196" spans="1:5" ht="18.75" customHeight="1">
      <c r="A196" s="48">
        <v>193</v>
      </c>
      <c r="B196" s="95" t="s">
        <v>1303</v>
      </c>
      <c r="C196" s="53" t="s">
        <v>533</v>
      </c>
      <c r="D196" s="49">
        <v>68</v>
      </c>
      <c r="E196" s="53" t="s">
        <v>584</v>
      </c>
    </row>
    <row r="197" spans="1:5" ht="20.25" customHeight="1">
      <c r="A197" s="48">
        <v>194</v>
      </c>
      <c r="B197" s="95" t="s">
        <v>1303</v>
      </c>
      <c r="C197" s="53" t="s">
        <v>535</v>
      </c>
      <c r="D197" s="49">
        <v>68</v>
      </c>
      <c r="E197" s="53" t="s">
        <v>584</v>
      </c>
    </row>
    <row r="198" spans="1:5" ht="19.5" customHeight="1">
      <c r="A198" s="48">
        <v>195</v>
      </c>
      <c r="B198" s="95" t="s">
        <v>1304</v>
      </c>
      <c r="C198" s="53" t="s">
        <v>533</v>
      </c>
      <c r="D198" s="49">
        <v>68</v>
      </c>
      <c r="E198" s="53" t="s">
        <v>584</v>
      </c>
    </row>
    <row r="199" spans="1:5" ht="19.5" customHeight="1">
      <c r="A199" s="48">
        <v>196</v>
      </c>
      <c r="B199" s="95" t="s">
        <v>1305</v>
      </c>
      <c r="C199" s="53" t="s">
        <v>535</v>
      </c>
      <c r="D199" s="49">
        <v>68</v>
      </c>
      <c r="E199" s="53" t="s">
        <v>584</v>
      </c>
    </row>
    <row r="200" spans="1:5" ht="18.75" customHeight="1">
      <c r="A200" s="48">
        <v>197</v>
      </c>
      <c r="B200" s="95" t="s">
        <v>1306</v>
      </c>
      <c r="C200" s="53" t="s">
        <v>583</v>
      </c>
      <c r="D200" s="49">
        <v>90</v>
      </c>
      <c r="E200" s="53" t="s">
        <v>584</v>
      </c>
    </row>
    <row r="201" spans="1:5" ht="16.5" customHeight="1">
      <c r="A201" s="48">
        <v>198</v>
      </c>
      <c r="B201" s="95" t="s">
        <v>1307</v>
      </c>
      <c r="C201" s="53" t="s">
        <v>535</v>
      </c>
      <c r="D201" s="49">
        <v>64</v>
      </c>
      <c r="E201" s="53" t="s">
        <v>584</v>
      </c>
    </row>
    <row r="202" spans="1:5" ht="20.25" customHeight="1">
      <c r="A202" s="48">
        <v>199</v>
      </c>
      <c r="B202" s="95" t="s">
        <v>1307</v>
      </c>
      <c r="C202" s="53" t="s">
        <v>533</v>
      </c>
      <c r="D202" s="49">
        <v>64</v>
      </c>
      <c r="E202" s="53" t="s">
        <v>584</v>
      </c>
    </row>
    <row r="203" spans="1:5" ht="18.75" customHeight="1">
      <c r="A203" s="48">
        <v>200</v>
      </c>
      <c r="B203" s="95" t="s">
        <v>1308</v>
      </c>
      <c r="C203" s="53" t="s">
        <v>535</v>
      </c>
      <c r="D203" s="49">
        <v>64</v>
      </c>
      <c r="E203" s="53" t="s">
        <v>584</v>
      </c>
    </row>
    <row r="204" spans="1:5" ht="17.25" customHeight="1">
      <c r="A204" s="48">
        <v>201</v>
      </c>
      <c r="B204" s="95" t="s">
        <v>1308</v>
      </c>
      <c r="C204" s="53" t="s">
        <v>533</v>
      </c>
      <c r="D204" s="49">
        <v>64</v>
      </c>
      <c r="E204" s="53" t="s">
        <v>584</v>
      </c>
    </row>
    <row r="205" spans="1:5" ht="18" customHeight="1">
      <c r="A205" s="48">
        <v>202</v>
      </c>
      <c r="B205" s="95" t="s">
        <v>585</v>
      </c>
      <c r="C205" s="53" t="s">
        <v>535</v>
      </c>
      <c r="D205" s="49">
        <v>64</v>
      </c>
      <c r="E205" s="53" t="s">
        <v>584</v>
      </c>
    </row>
    <row r="206" spans="1:5" ht="21" customHeight="1">
      <c r="A206" s="48">
        <v>203</v>
      </c>
      <c r="B206" s="95" t="s">
        <v>585</v>
      </c>
      <c r="C206" s="53" t="s">
        <v>533</v>
      </c>
      <c r="D206" s="49">
        <v>64</v>
      </c>
      <c r="E206" s="53" t="s">
        <v>584</v>
      </c>
    </row>
    <row r="207" spans="1:5" ht="19.5" customHeight="1">
      <c r="A207" s="48">
        <v>204</v>
      </c>
      <c r="B207" s="95" t="s">
        <v>1309</v>
      </c>
      <c r="C207" s="53" t="s">
        <v>535</v>
      </c>
      <c r="D207" s="49">
        <v>64</v>
      </c>
      <c r="E207" s="53" t="s">
        <v>584</v>
      </c>
    </row>
    <row r="208" spans="1:5" ht="18.75" customHeight="1">
      <c r="A208" s="48">
        <v>205</v>
      </c>
      <c r="B208" s="95" t="s">
        <v>1309</v>
      </c>
      <c r="C208" s="53" t="s">
        <v>533</v>
      </c>
      <c r="D208" s="49">
        <v>64</v>
      </c>
      <c r="E208" s="53" t="s">
        <v>584</v>
      </c>
    </row>
    <row r="209" spans="1:5" ht="20.25" customHeight="1">
      <c r="A209" s="48">
        <v>206</v>
      </c>
      <c r="B209" s="95" t="s">
        <v>1310</v>
      </c>
      <c r="C209" s="53" t="s">
        <v>535</v>
      </c>
      <c r="D209" s="49">
        <v>64</v>
      </c>
      <c r="E209" s="53" t="s">
        <v>584</v>
      </c>
    </row>
    <row r="210" spans="1:5" ht="18.75" customHeight="1">
      <c r="A210" s="48">
        <v>207</v>
      </c>
      <c r="B210" s="95" t="s">
        <v>1310</v>
      </c>
      <c r="C210" s="53" t="s">
        <v>533</v>
      </c>
      <c r="D210" s="49">
        <v>64</v>
      </c>
      <c r="E210" s="53" t="s">
        <v>584</v>
      </c>
    </row>
    <row r="211" spans="1:5" ht="15.75">
      <c r="A211" s="48">
        <v>208</v>
      </c>
      <c r="B211" s="95" t="s">
        <v>1311</v>
      </c>
      <c r="C211" s="53"/>
      <c r="D211" s="49">
        <v>64</v>
      </c>
      <c r="E211" s="53" t="s">
        <v>584</v>
      </c>
    </row>
    <row r="212" spans="1:5" ht="15.75">
      <c r="A212" s="48">
        <v>209</v>
      </c>
      <c r="B212" s="95" t="s">
        <v>1312</v>
      </c>
      <c r="C212" s="53"/>
      <c r="D212" s="49">
        <v>64</v>
      </c>
      <c r="E212" s="53" t="s">
        <v>584</v>
      </c>
    </row>
    <row r="213" spans="1:5" ht="15.75">
      <c r="A213" s="48">
        <v>210</v>
      </c>
      <c r="B213" s="95" t="s">
        <v>1313</v>
      </c>
      <c r="C213" s="53"/>
      <c r="D213" s="49">
        <v>64</v>
      </c>
      <c r="E213" s="53" t="s">
        <v>584</v>
      </c>
    </row>
    <row r="214" spans="1:5" ht="15.75">
      <c r="A214" s="48">
        <v>211</v>
      </c>
      <c r="B214" s="96" t="s">
        <v>678</v>
      </c>
      <c r="C214" s="97"/>
      <c r="D214" s="100">
        <v>50</v>
      </c>
      <c r="E214" s="97" t="s">
        <v>679</v>
      </c>
    </row>
    <row r="215" spans="1:5" ht="15.75">
      <c r="A215" s="48">
        <v>212</v>
      </c>
      <c r="B215" s="95" t="s">
        <v>1314</v>
      </c>
      <c r="C215" s="53"/>
      <c r="D215" s="49">
        <v>70</v>
      </c>
      <c r="E215" s="53"/>
    </row>
    <row r="216" spans="1:5" ht="15.75">
      <c r="A216" s="48">
        <v>213</v>
      </c>
      <c r="B216" s="95" t="s">
        <v>1315</v>
      </c>
      <c r="C216" s="53"/>
      <c r="D216" s="49">
        <v>87</v>
      </c>
      <c r="E216" s="53"/>
    </row>
    <row r="217" spans="1:5" ht="16.5" customHeight="1">
      <c r="A217" s="48">
        <v>214</v>
      </c>
      <c r="B217" s="95" t="s">
        <v>1316</v>
      </c>
      <c r="C217" s="53" t="s">
        <v>533</v>
      </c>
      <c r="D217" s="49">
        <v>80</v>
      </c>
      <c r="E217" s="53" t="s">
        <v>586</v>
      </c>
    </row>
    <row r="218" spans="1:5" ht="18.75" customHeight="1">
      <c r="A218" s="48">
        <v>215</v>
      </c>
      <c r="B218" s="95" t="s">
        <v>1316</v>
      </c>
      <c r="C218" s="53" t="s">
        <v>535</v>
      </c>
      <c r="D218" s="49">
        <v>72</v>
      </c>
      <c r="E218" s="53" t="s">
        <v>586</v>
      </c>
    </row>
    <row r="219" spans="1:5" ht="18" customHeight="1">
      <c r="A219" s="48">
        <v>216</v>
      </c>
      <c r="B219" s="95" t="s">
        <v>1317</v>
      </c>
      <c r="C219" s="53" t="s">
        <v>533</v>
      </c>
      <c r="D219" s="49">
        <v>80</v>
      </c>
      <c r="E219" s="53" t="s">
        <v>586</v>
      </c>
    </row>
    <row r="220" spans="1:5" ht="16.5" customHeight="1">
      <c r="A220" s="48">
        <v>217</v>
      </c>
      <c r="B220" s="95" t="s">
        <v>1317</v>
      </c>
      <c r="C220" s="53" t="s">
        <v>535</v>
      </c>
      <c r="D220" s="49">
        <v>80</v>
      </c>
      <c r="E220" s="53" t="s">
        <v>586</v>
      </c>
    </row>
    <row r="221" spans="1:5" ht="18.75" customHeight="1">
      <c r="A221" s="48">
        <v>218</v>
      </c>
      <c r="B221" s="95" t="s">
        <v>1318</v>
      </c>
      <c r="C221" s="53" t="s">
        <v>533</v>
      </c>
      <c r="D221" s="49">
        <v>80</v>
      </c>
      <c r="E221" s="53" t="s">
        <v>587</v>
      </c>
    </row>
    <row r="222" spans="1:5" ht="19.5" customHeight="1">
      <c r="A222" s="48">
        <v>219</v>
      </c>
      <c r="B222" s="95" t="s">
        <v>1318</v>
      </c>
      <c r="C222" s="53" t="s">
        <v>535</v>
      </c>
      <c r="D222" s="49">
        <v>88</v>
      </c>
      <c r="E222" s="53" t="s">
        <v>587</v>
      </c>
    </row>
    <row r="223" spans="1:5" ht="19.5" customHeight="1">
      <c r="A223" s="48">
        <v>220</v>
      </c>
      <c r="B223" s="95" t="s">
        <v>1319</v>
      </c>
      <c r="C223" s="53" t="s">
        <v>533</v>
      </c>
      <c r="D223" s="49">
        <v>66</v>
      </c>
      <c r="E223" s="53" t="s">
        <v>588</v>
      </c>
    </row>
    <row r="224" spans="1:5" ht="19.5" customHeight="1">
      <c r="A224" s="48">
        <v>221</v>
      </c>
      <c r="B224" s="95" t="s">
        <v>1320</v>
      </c>
      <c r="C224" s="53" t="s">
        <v>535</v>
      </c>
      <c r="D224" s="49">
        <v>61</v>
      </c>
      <c r="E224" s="53" t="s">
        <v>588</v>
      </c>
    </row>
    <row r="225" spans="1:5" ht="19.5" customHeight="1">
      <c r="A225" s="48">
        <v>222</v>
      </c>
      <c r="B225" s="95" t="s">
        <v>1321</v>
      </c>
      <c r="C225" s="53" t="s">
        <v>533</v>
      </c>
      <c r="D225" s="49">
        <v>88</v>
      </c>
      <c r="E225" s="53" t="s">
        <v>588</v>
      </c>
    </row>
    <row r="226" spans="1:5" ht="18" customHeight="1">
      <c r="A226" s="48">
        <v>223</v>
      </c>
      <c r="B226" s="95" t="s">
        <v>1321</v>
      </c>
      <c r="C226" s="53" t="s">
        <v>535</v>
      </c>
      <c r="D226" s="49">
        <v>98</v>
      </c>
      <c r="E226" s="53" t="s">
        <v>588</v>
      </c>
    </row>
    <row r="227" spans="1:5" ht="16.5" customHeight="1">
      <c r="A227" s="48">
        <v>224</v>
      </c>
      <c r="B227" s="95" t="s">
        <v>1322</v>
      </c>
      <c r="C227" s="53" t="s">
        <v>583</v>
      </c>
      <c r="D227" s="49">
        <v>133</v>
      </c>
      <c r="E227" s="53" t="s">
        <v>588</v>
      </c>
    </row>
    <row r="228" spans="1:5" ht="18" customHeight="1">
      <c r="A228" s="48">
        <v>225</v>
      </c>
      <c r="B228" s="95" t="s">
        <v>1323</v>
      </c>
      <c r="C228" s="53" t="s">
        <v>533</v>
      </c>
      <c r="D228" s="49">
        <v>71</v>
      </c>
      <c r="E228" s="53" t="s">
        <v>587</v>
      </c>
    </row>
    <row r="229" spans="1:5" ht="17.25" customHeight="1">
      <c r="A229" s="48">
        <v>226</v>
      </c>
      <c r="B229" s="95" t="s">
        <v>1323</v>
      </c>
      <c r="C229" s="53" t="s">
        <v>535</v>
      </c>
      <c r="D229" s="49">
        <v>85</v>
      </c>
      <c r="E229" s="53" t="s">
        <v>587</v>
      </c>
    </row>
    <row r="230" spans="1:5" ht="17.25" customHeight="1">
      <c r="A230" s="48">
        <v>227</v>
      </c>
      <c r="B230" s="95" t="s">
        <v>1324</v>
      </c>
      <c r="C230" s="53" t="s">
        <v>533</v>
      </c>
      <c r="D230" s="49">
        <v>128</v>
      </c>
      <c r="E230" s="53" t="s">
        <v>587</v>
      </c>
    </row>
    <row r="231" spans="1:5" ht="18" customHeight="1">
      <c r="A231" s="48">
        <v>228</v>
      </c>
      <c r="B231" s="95" t="s">
        <v>1324</v>
      </c>
      <c r="C231" s="53" t="s">
        <v>535</v>
      </c>
      <c r="D231" s="49">
        <v>93</v>
      </c>
      <c r="E231" s="53" t="s">
        <v>587</v>
      </c>
    </row>
    <row r="232" spans="1:5" ht="20.25" customHeight="1">
      <c r="A232" s="48">
        <v>229</v>
      </c>
      <c r="B232" s="95" t="s">
        <v>1325</v>
      </c>
      <c r="C232" s="53" t="s">
        <v>583</v>
      </c>
      <c r="D232" s="49">
        <v>100</v>
      </c>
      <c r="E232" s="53" t="s">
        <v>587</v>
      </c>
    </row>
    <row r="233" spans="1:5" ht="15.75">
      <c r="A233" s="48">
        <v>230</v>
      </c>
      <c r="B233" s="95" t="s">
        <v>1326</v>
      </c>
      <c r="C233" s="53" t="s">
        <v>535</v>
      </c>
      <c r="D233" s="49">
        <v>99</v>
      </c>
      <c r="E233" s="53" t="s">
        <v>589</v>
      </c>
    </row>
    <row r="234" spans="1:5" ht="21" customHeight="1">
      <c r="A234" s="48">
        <v>231</v>
      </c>
      <c r="B234" s="95" t="s">
        <v>1327</v>
      </c>
      <c r="C234" s="53" t="s">
        <v>535</v>
      </c>
      <c r="D234" s="49">
        <v>92</v>
      </c>
      <c r="E234" s="53" t="s">
        <v>590</v>
      </c>
    </row>
    <row r="235" spans="1:5" ht="20.25" customHeight="1">
      <c r="A235" s="48">
        <v>232</v>
      </c>
      <c r="B235" s="95" t="s">
        <v>1328</v>
      </c>
      <c r="C235" s="53" t="s">
        <v>535</v>
      </c>
      <c r="D235" s="49">
        <v>60</v>
      </c>
      <c r="E235" s="53" t="s">
        <v>591</v>
      </c>
    </row>
    <row r="236" spans="1:5" ht="18.75" customHeight="1">
      <c r="A236" s="48">
        <v>233</v>
      </c>
      <c r="B236" s="95" t="s">
        <v>1329</v>
      </c>
      <c r="C236" s="53" t="s">
        <v>535</v>
      </c>
      <c r="D236" s="49">
        <v>62</v>
      </c>
      <c r="E236" s="53" t="s">
        <v>591</v>
      </c>
    </row>
    <row r="237" spans="1:5" ht="18" customHeight="1">
      <c r="A237" s="48">
        <v>234</v>
      </c>
      <c r="B237" s="95" t="s">
        <v>1330</v>
      </c>
      <c r="C237" s="53" t="s">
        <v>535</v>
      </c>
      <c r="D237" s="49">
        <v>88</v>
      </c>
      <c r="E237" s="53" t="s">
        <v>591</v>
      </c>
    </row>
    <row r="238" spans="1:5" ht="18.75" customHeight="1">
      <c r="A238" s="48">
        <v>235</v>
      </c>
      <c r="B238" s="95" t="s">
        <v>1331</v>
      </c>
      <c r="C238" s="53" t="s">
        <v>535</v>
      </c>
      <c r="D238" s="49">
        <v>95</v>
      </c>
      <c r="E238" s="53" t="s">
        <v>591</v>
      </c>
    </row>
    <row r="239" spans="1:5" ht="18.75" customHeight="1">
      <c r="A239" s="48">
        <v>236</v>
      </c>
      <c r="B239" s="95" t="s">
        <v>1332</v>
      </c>
      <c r="C239" s="53" t="s">
        <v>535</v>
      </c>
      <c r="D239" s="49">
        <v>61</v>
      </c>
      <c r="E239" s="53" t="s">
        <v>591</v>
      </c>
    </row>
    <row r="240" spans="1:5" ht="19.5" customHeight="1">
      <c r="A240" s="48">
        <v>237</v>
      </c>
      <c r="B240" s="95" t="s">
        <v>1333</v>
      </c>
      <c r="C240" s="53" t="s">
        <v>535</v>
      </c>
      <c r="D240" s="49">
        <v>67</v>
      </c>
      <c r="E240" s="53" t="s">
        <v>591</v>
      </c>
    </row>
    <row r="241" spans="1:5" ht="19.5" customHeight="1">
      <c r="A241" s="48">
        <v>238</v>
      </c>
      <c r="B241" s="95" t="s">
        <v>1334</v>
      </c>
      <c r="C241" s="53" t="s">
        <v>535</v>
      </c>
      <c r="D241" s="49">
        <v>81</v>
      </c>
      <c r="E241" s="53" t="s">
        <v>590</v>
      </c>
    </row>
    <row r="242" spans="1:5" ht="22.5" customHeight="1">
      <c r="A242" s="48">
        <v>239</v>
      </c>
      <c r="B242" s="95" t="s">
        <v>1335</v>
      </c>
      <c r="C242" s="53" t="s">
        <v>535</v>
      </c>
      <c r="D242" s="49">
        <v>80</v>
      </c>
      <c r="E242" s="53" t="s">
        <v>590</v>
      </c>
    </row>
    <row r="243" spans="1:5" ht="21.75" customHeight="1">
      <c r="A243" s="48">
        <v>240</v>
      </c>
      <c r="B243" s="95" t="s">
        <v>1335</v>
      </c>
      <c r="C243" s="53" t="s">
        <v>533</v>
      </c>
      <c r="D243" s="49">
        <v>104</v>
      </c>
      <c r="E243" s="53" t="s">
        <v>590</v>
      </c>
    </row>
    <row r="244" spans="1:5" ht="20.25" customHeight="1">
      <c r="A244" s="48">
        <v>241</v>
      </c>
      <c r="B244" s="95" t="s">
        <v>1336</v>
      </c>
      <c r="C244" s="53" t="s">
        <v>535</v>
      </c>
      <c r="D244" s="49">
        <v>60</v>
      </c>
      <c r="E244" s="53" t="s">
        <v>590</v>
      </c>
    </row>
    <row r="245" spans="1:5" ht="18.75" customHeight="1">
      <c r="A245" s="48">
        <v>242</v>
      </c>
      <c r="B245" s="95" t="s">
        <v>1336</v>
      </c>
      <c r="C245" s="53" t="s">
        <v>533</v>
      </c>
      <c r="D245" s="49">
        <v>60</v>
      </c>
      <c r="E245" s="53" t="s">
        <v>590</v>
      </c>
    </row>
    <row r="246" spans="1:5" ht="19.5" customHeight="1">
      <c r="A246" s="48">
        <v>243</v>
      </c>
      <c r="B246" s="95" t="s">
        <v>1337</v>
      </c>
      <c r="C246" s="53" t="s">
        <v>535</v>
      </c>
      <c r="D246" s="49">
        <v>60</v>
      </c>
      <c r="E246" s="53" t="s">
        <v>590</v>
      </c>
    </row>
    <row r="247" spans="1:5" ht="20.25" customHeight="1">
      <c r="A247" s="48">
        <v>244</v>
      </c>
      <c r="B247" s="95" t="s">
        <v>1337</v>
      </c>
      <c r="C247" s="53" t="s">
        <v>533</v>
      </c>
      <c r="D247" s="49">
        <v>60</v>
      </c>
      <c r="E247" s="53" t="s">
        <v>590</v>
      </c>
    </row>
    <row r="248" spans="1:5" ht="18.75" customHeight="1">
      <c r="A248" s="48">
        <v>245</v>
      </c>
      <c r="B248" s="95" t="s">
        <v>1338</v>
      </c>
      <c r="C248" s="53" t="s">
        <v>583</v>
      </c>
      <c r="D248" s="49">
        <v>82</v>
      </c>
      <c r="E248" s="53" t="s">
        <v>590</v>
      </c>
    </row>
    <row r="249" spans="1:5" ht="20.25" customHeight="1">
      <c r="A249" s="48">
        <v>246</v>
      </c>
      <c r="B249" s="95" t="s">
        <v>1339</v>
      </c>
      <c r="C249" s="53" t="s">
        <v>533</v>
      </c>
      <c r="D249" s="49">
        <v>60</v>
      </c>
      <c r="E249" s="53" t="s">
        <v>590</v>
      </c>
    </row>
    <row r="250" spans="1:5" ht="18.75" customHeight="1">
      <c r="A250" s="48">
        <v>247</v>
      </c>
      <c r="B250" s="95" t="s">
        <v>1340</v>
      </c>
      <c r="C250" s="53" t="s">
        <v>533</v>
      </c>
      <c r="D250" s="49">
        <v>88</v>
      </c>
      <c r="E250" s="53" t="s">
        <v>590</v>
      </c>
    </row>
    <row r="251" spans="1:5" ht="19.5" customHeight="1">
      <c r="A251" s="48">
        <v>248</v>
      </c>
      <c r="B251" s="95" t="s">
        <v>1341</v>
      </c>
      <c r="C251" s="53" t="s">
        <v>533</v>
      </c>
      <c r="D251" s="49">
        <v>65</v>
      </c>
      <c r="E251" s="53" t="s">
        <v>590</v>
      </c>
    </row>
    <row r="252" spans="1:5" ht="18.75" customHeight="1">
      <c r="A252" s="48">
        <v>249</v>
      </c>
      <c r="B252" s="95" t="s">
        <v>1342</v>
      </c>
      <c r="C252" s="53" t="s">
        <v>583</v>
      </c>
      <c r="D252" s="49">
        <v>200</v>
      </c>
      <c r="E252" s="53" t="s">
        <v>553</v>
      </c>
    </row>
    <row r="253" spans="1:5" ht="18.75" customHeight="1">
      <c r="A253" s="48">
        <v>250</v>
      </c>
      <c r="B253" s="95" t="s">
        <v>509</v>
      </c>
      <c r="C253" s="53" t="s">
        <v>535</v>
      </c>
      <c r="D253" s="49">
        <v>64</v>
      </c>
      <c r="E253" s="53" t="s">
        <v>511</v>
      </c>
    </row>
    <row r="254" spans="1:5" ht="18.75" customHeight="1">
      <c r="A254" s="48">
        <v>251</v>
      </c>
      <c r="B254" s="95" t="s">
        <v>541</v>
      </c>
      <c r="C254" s="53" t="s">
        <v>535</v>
      </c>
      <c r="D254" s="49">
        <v>65</v>
      </c>
      <c r="E254" s="53" t="s">
        <v>511</v>
      </c>
    </row>
    <row r="255" spans="1:5" ht="18.75" customHeight="1">
      <c r="A255" s="48">
        <v>252</v>
      </c>
      <c r="B255" s="95" t="s">
        <v>542</v>
      </c>
      <c r="C255" s="53" t="s">
        <v>535</v>
      </c>
      <c r="D255" s="49">
        <v>64</v>
      </c>
      <c r="E255" s="53" t="s">
        <v>511</v>
      </c>
    </row>
    <row r="256" spans="1:5" ht="18.75" customHeight="1">
      <c r="A256" s="48">
        <v>253</v>
      </c>
      <c r="B256" s="52" t="s">
        <v>510</v>
      </c>
      <c r="C256" s="53" t="s">
        <v>583</v>
      </c>
      <c r="D256" s="49">
        <v>64</v>
      </c>
      <c r="E256" s="53" t="s">
        <v>511</v>
      </c>
    </row>
    <row r="257" spans="1:5" ht="15.75" customHeight="1">
      <c r="A257" s="324" t="s">
        <v>592</v>
      </c>
      <c r="B257" s="325"/>
      <c r="C257" s="326"/>
      <c r="D257" s="66">
        <f>SUM(D4:D256)</f>
        <v>20035</v>
      </c>
      <c r="E257" s="53"/>
    </row>
    <row r="258" ht="15.75">
      <c r="A258" s="98"/>
    </row>
  </sheetData>
  <sheetProtection/>
  <mergeCells count="2">
    <mergeCell ref="A1:E1"/>
    <mergeCell ref="A257:C257"/>
  </mergeCells>
  <printOptions/>
  <pageMargins left="1.1023622047244095" right="0.7480314960629921" top="0.984251968503937" bottom="0.984251968503937" header="0.5118110236220472" footer="0.5118110236220472"/>
  <pageSetup fitToHeight="0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9.421875" style="27" customWidth="1"/>
    <col min="2" max="2" width="33.8515625" style="27" customWidth="1"/>
    <col min="3" max="3" width="20.140625" style="27" customWidth="1"/>
    <col min="4" max="4" width="9.00390625" style="28" customWidth="1"/>
    <col min="5" max="5" width="16.57421875" style="27" customWidth="1"/>
  </cols>
  <sheetData>
    <row r="1" spans="1:5" ht="18.75">
      <c r="A1" s="331" t="s">
        <v>1817</v>
      </c>
      <c r="B1" s="332"/>
      <c r="C1" s="332"/>
      <c r="D1" s="332"/>
      <c r="E1" s="332"/>
    </row>
    <row r="2" ht="15.75">
      <c r="A2" s="28"/>
    </row>
    <row r="3" spans="1:5" ht="34.5">
      <c r="A3" s="93" t="s">
        <v>529</v>
      </c>
      <c r="B3" s="94" t="s">
        <v>530</v>
      </c>
      <c r="C3" s="94" t="s">
        <v>531</v>
      </c>
      <c r="D3" s="94" t="s">
        <v>1343</v>
      </c>
      <c r="E3" s="94" t="s">
        <v>1553</v>
      </c>
    </row>
    <row r="4" spans="1:5" ht="15.75">
      <c r="A4" s="48">
        <v>1</v>
      </c>
      <c r="B4" s="95" t="s">
        <v>1344</v>
      </c>
      <c r="C4" s="53" t="s">
        <v>583</v>
      </c>
      <c r="D4" s="49">
        <v>278</v>
      </c>
      <c r="E4" s="53" t="s">
        <v>414</v>
      </c>
    </row>
    <row r="5" spans="1:5" ht="15.75">
      <c r="A5" s="48">
        <v>2</v>
      </c>
      <c r="B5" s="95" t="s">
        <v>595</v>
      </c>
      <c r="C5" s="53" t="s">
        <v>596</v>
      </c>
      <c r="D5" s="49">
        <v>85</v>
      </c>
      <c r="E5" s="53" t="s">
        <v>414</v>
      </c>
    </row>
    <row r="6" spans="1:5" ht="15.75">
      <c r="A6" s="48">
        <v>3</v>
      </c>
      <c r="B6" s="95" t="s">
        <v>597</v>
      </c>
      <c r="C6" s="53" t="s">
        <v>598</v>
      </c>
      <c r="D6" s="49">
        <v>58</v>
      </c>
      <c r="E6" s="53" t="s">
        <v>414</v>
      </c>
    </row>
    <row r="7" spans="1:5" ht="15.75">
      <c r="A7" s="48">
        <v>4</v>
      </c>
      <c r="B7" s="95" t="s">
        <v>599</v>
      </c>
      <c r="C7" s="53" t="s">
        <v>598</v>
      </c>
      <c r="D7" s="49">
        <v>324</v>
      </c>
      <c r="E7" s="53" t="s">
        <v>414</v>
      </c>
    </row>
    <row r="8" spans="1:5" ht="15.75">
      <c r="A8" s="48">
        <v>5</v>
      </c>
      <c r="B8" s="95" t="s">
        <v>600</v>
      </c>
      <c r="C8" s="53" t="s">
        <v>601</v>
      </c>
      <c r="D8" s="49">
        <v>372</v>
      </c>
      <c r="E8" s="53" t="s">
        <v>414</v>
      </c>
    </row>
    <row r="9" spans="1:5" ht="15.75">
      <c r="A9" s="48">
        <v>6</v>
      </c>
      <c r="B9" s="95" t="s">
        <v>602</v>
      </c>
      <c r="C9" s="53" t="s">
        <v>601</v>
      </c>
      <c r="D9" s="49">
        <v>84</v>
      </c>
      <c r="E9" s="53" t="s">
        <v>603</v>
      </c>
    </row>
    <row r="10" spans="1:5" ht="15.75">
      <c r="A10" s="48">
        <v>7</v>
      </c>
      <c r="B10" s="95" t="s">
        <v>602</v>
      </c>
      <c r="C10" s="53" t="s">
        <v>598</v>
      </c>
      <c r="D10" s="49">
        <v>120</v>
      </c>
      <c r="E10" s="53" t="s">
        <v>603</v>
      </c>
    </row>
    <row r="11" spans="1:5" ht="15.75">
      <c r="A11" s="48" t="s">
        <v>604</v>
      </c>
      <c r="B11" s="95" t="s">
        <v>1345</v>
      </c>
      <c r="C11" s="53" t="s">
        <v>601</v>
      </c>
      <c r="D11" s="49">
        <v>133</v>
      </c>
      <c r="E11" s="53" t="s">
        <v>603</v>
      </c>
    </row>
    <row r="12" spans="1:5" ht="15.75">
      <c r="A12" s="48" t="s">
        <v>605</v>
      </c>
      <c r="B12" s="95" t="s">
        <v>1346</v>
      </c>
      <c r="C12" s="53" t="s">
        <v>598</v>
      </c>
      <c r="D12" s="49">
        <v>95</v>
      </c>
      <c r="E12" s="53" t="s">
        <v>603</v>
      </c>
    </row>
    <row r="13" spans="1:5" ht="15.75">
      <c r="A13" s="48" t="s">
        <v>606</v>
      </c>
      <c r="B13" s="95" t="s">
        <v>1347</v>
      </c>
      <c r="C13" s="53" t="s">
        <v>601</v>
      </c>
      <c r="D13" s="49">
        <v>122</v>
      </c>
      <c r="E13" s="53" t="s">
        <v>603</v>
      </c>
    </row>
    <row r="14" spans="1:5" ht="15.75">
      <c r="A14" s="48" t="s">
        <v>607</v>
      </c>
      <c r="B14" s="95" t="s">
        <v>1348</v>
      </c>
      <c r="C14" s="53" t="s">
        <v>598</v>
      </c>
      <c r="D14" s="49">
        <v>64</v>
      </c>
      <c r="E14" s="53" t="s">
        <v>603</v>
      </c>
    </row>
    <row r="15" spans="1:5" ht="31.5">
      <c r="A15" s="48" t="s">
        <v>608</v>
      </c>
      <c r="B15" s="95" t="s">
        <v>1349</v>
      </c>
      <c r="C15" s="53" t="s">
        <v>601</v>
      </c>
      <c r="D15" s="49">
        <v>120</v>
      </c>
      <c r="E15" s="53" t="s">
        <v>603</v>
      </c>
    </row>
    <row r="16" spans="1:5" ht="15.75">
      <c r="A16" s="48" t="s">
        <v>609</v>
      </c>
      <c r="B16" s="95" t="s">
        <v>1350</v>
      </c>
      <c r="C16" s="53" t="s">
        <v>598</v>
      </c>
      <c r="D16" s="49">
        <v>90</v>
      </c>
      <c r="E16" s="53" t="s">
        <v>603</v>
      </c>
    </row>
    <row r="17" spans="1:5" ht="31.5">
      <c r="A17" s="48" t="s">
        <v>610</v>
      </c>
      <c r="B17" s="95" t="s">
        <v>1351</v>
      </c>
      <c r="C17" s="53" t="s">
        <v>611</v>
      </c>
      <c r="D17" s="49">
        <v>100</v>
      </c>
      <c r="E17" s="53" t="s">
        <v>603</v>
      </c>
    </row>
    <row r="18" spans="1:5" ht="31.5">
      <c r="A18" s="48">
        <v>15</v>
      </c>
      <c r="B18" s="95" t="s">
        <v>1352</v>
      </c>
      <c r="C18" s="53" t="s">
        <v>601</v>
      </c>
      <c r="D18" s="100">
        <v>120</v>
      </c>
      <c r="E18" s="53" t="s">
        <v>603</v>
      </c>
    </row>
    <row r="19" spans="1:5" ht="15.75">
      <c r="A19" s="48">
        <v>16</v>
      </c>
      <c r="B19" s="95" t="s">
        <v>1353</v>
      </c>
      <c r="C19" s="53" t="s">
        <v>598</v>
      </c>
      <c r="D19" s="49">
        <v>100</v>
      </c>
      <c r="E19" s="53" t="s">
        <v>603</v>
      </c>
    </row>
    <row r="20" spans="1:5" ht="15.75">
      <c r="A20" s="48">
        <v>17</v>
      </c>
      <c r="B20" s="95" t="s">
        <v>1354</v>
      </c>
      <c r="C20" s="53" t="s">
        <v>601</v>
      </c>
      <c r="D20" s="49">
        <v>100</v>
      </c>
      <c r="E20" s="53" t="s">
        <v>603</v>
      </c>
    </row>
    <row r="21" spans="1:5" ht="15.75">
      <c r="A21" s="48">
        <v>18</v>
      </c>
      <c r="B21" s="95" t="s">
        <v>1355</v>
      </c>
      <c r="C21" s="53" t="s">
        <v>598</v>
      </c>
      <c r="D21" s="49">
        <v>100</v>
      </c>
      <c r="E21" s="53" t="s">
        <v>603</v>
      </c>
    </row>
    <row r="22" spans="1:5" ht="15.75">
      <c r="A22" s="48">
        <v>19</v>
      </c>
      <c r="B22" s="95" t="s">
        <v>1355</v>
      </c>
      <c r="C22" s="53" t="s">
        <v>601</v>
      </c>
      <c r="D22" s="49">
        <v>100</v>
      </c>
      <c r="E22" s="53" t="s">
        <v>612</v>
      </c>
    </row>
    <row r="23" spans="1:5" ht="15.75">
      <c r="A23" s="48">
        <v>20</v>
      </c>
      <c r="B23" s="95" t="s">
        <v>1356</v>
      </c>
      <c r="C23" s="53" t="s">
        <v>598</v>
      </c>
      <c r="D23" s="49">
        <v>100</v>
      </c>
      <c r="E23" s="53" t="s">
        <v>612</v>
      </c>
    </row>
    <row r="24" spans="1:5" ht="15.75">
      <c r="A24" s="48">
        <v>21</v>
      </c>
      <c r="B24" s="95" t="s">
        <v>1356</v>
      </c>
      <c r="C24" s="53" t="s">
        <v>601</v>
      </c>
      <c r="D24" s="49">
        <v>100</v>
      </c>
      <c r="E24" s="53" t="s">
        <v>613</v>
      </c>
    </row>
    <row r="25" spans="1:5" ht="15.75">
      <c r="A25" s="48">
        <v>22</v>
      </c>
      <c r="B25" s="95" t="s">
        <v>1357</v>
      </c>
      <c r="C25" s="53" t="s">
        <v>598</v>
      </c>
      <c r="D25" s="49">
        <v>97</v>
      </c>
      <c r="E25" s="53" t="s">
        <v>613</v>
      </c>
    </row>
    <row r="26" spans="1:5" ht="15.75">
      <c r="A26" s="48">
        <v>23</v>
      </c>
      <c r="B26" s="95" t="s">
        <v>1357</v>
      </c>
      <c r="C26" s="53" t="s">
        <v>601</v>
      </c>
      <c r="D26" s="49">
        <v>100</v>
      </c>
      <c r="E26" s="53" t="s">
        <v>613</v>
      </c>
    </row>
    <row r="27" spans="1:5" ht="15.75">
      <c r="A27" s="48">
        <v>24</v>
      </c>
      <c r="B27" s="95" t="s">
        <v>1358</v>
      </c>
      <c r="C27" s="53" t="s">
        <v>601</v>
      </c>
      <c r="D27" s="49">
        <v>120</v>
      </c>
      <c r="E27" s="53" t="s">
        <v>614</v>
      </c>
    </row>
    <row r="28" spans="1:5" ht="15.75">
      <c r="A28" s="48">
        <v>25</v>
      </c>
      <c r="B28" s="95" t="s">
        <v>1358</v>
      </c>
      <c r="C28" s="53" t="s">
        <v>598</v>
      </c>
      <c r="D28" s="49">
        <v>80</v>
      </c>
      <c r="E28" s="53" t="s">
        <v>612</v>
      </c>
    </row>
    <row r="29" spans="1:5" ht="15.75">
      <c r="A29" s="48">
        <v>26</v>
      </c>
      <c r="B29" s="95" t="s">
        <v>1359</v>
      </c>
      <c r="C29" s="53" t="s">
        <v>598</v>
      </c>
      <c r="D29" s="49">
        <v>39</v>
      </c>
      <c r="E29" s="53" t="s">
        <v>614</v>
      </c>
    </row>
    <row r="30" spans="1:5" ht="15.75">
      <c r="A30" s="48">
        <v>27</v>
      </c>
      <c r="B30" s="95" t="s">
        <v>1360</v>
      </c>
      <c r="C30" s="53" t="s">
        <v>601</v>
      </c>
      <c r="D30" s="49">
        <v>87</v>
      </c>
      <c r="E30" s="53" t="s">
        <v>614</v>
      </c>
    </row>
    <row r="31" spans="1:5" ht="15.75">
      <c r="A31" s="327">
        <v>28</v>
      </c>
      <c r="B31" s="101" t="s">
        <v>615</v>
      </c>
      <c r="C31" s="329" t="s">
        <v>598</v>
      </c>
      <c r="D31" s="327">
        <v>87</v>
      </c>
      <c r="E31" s="329" t="s">
        <v>614</v>
      </c>
    </row>
    <row r="32" spans="1:5" ht="15.75">
      <c r="A32" s="328"/>
      <c r="B32" s="95" t="s">
        <v>1361</v>
      </c>
      <c r="C32" s="330"/>
      <c r="D32" s="328"/>
      <c r="E32" s="330"/>
    </row>
    <row r="33" spans="1:5" ht="15.75">
      <c r="A33" s="327">
        <v>29</v>
      </c>
      <c r="B33" s="101" t="s">
        <v>616</v>
      </c>
      <c r="C33" s="329" t="s">
        <v>601</v>
      </c>
      <c r="D33" s="327">
        <v>103</v>
      </c>
      <c r="E33" s="329" t="s">
        <v>614</v>
      </c>
    </row>
    <row r="34" spans="1:5" ht="15.75">
      <c r="A34" s="328"/>
      <c r="B34" s="53" t="s">
        <v>617</v>
      </c>
      <c r="C34" s="330"/>
      <c r="D34" s="328"/>
      <c r="E34" s="330"/>
    </row>
    <row r="35" spans="1:5" ht="15.75">
      <c r="A35" s="48">
        <v>30</v>
      </c>
      <c r="B35" s="95" t="s">
        <v>1362</v>
      </c>
      <c r="C35" s="53" t="s">
        <v>598</v>
      </c>
      <c r="D35" s="49">
        <v>72</v>
      </c>
      <c r="E35" s="53" t="s">
        <v>614</v>
      </c>
    </row>
    <row r="36" spans="1:5" ht="15.75">
      <c r="A36" s="48">
        <v>31</v>
      </c>
      <c r="B36" s="95" t="s">
        <v>1362</v>
      </c>
      <c r="C36" s="53" t="s">
        <v>601</v>
      </c>
      <c r="D36" s="49">
        <v>131</v>
      </c>
      <c r="E36" s="53" t="s">
        <v>618</v>
      </c>
    </row>
    <row r="37" spans="1:5" ht="15.75">
      <c r="A37" s="48">
        <v>32</v>
      </c>
      <c r="B37" s="95" t="s">
        <v>1363</v>
      </c>
      <c r="C37" s="53" t="s">
        <v>598</v>
      </c>
      <c r="D37" s="49">
        <v>86</v>
      </c>
      <c r="E37" s="53" t="s">
        <v>618</v>
      </c>
    </row>
    <row r="38" spans="1:5" ht="15.75">
      <c r="A38" s="48">
        <v>33</v>
      </c>
      <c r="B38" s="95" t="s">
        <v>1363</v>
      </c>
      <c r="C38" s="53" t="s">
        <v>601</v>
      </c>
      <c r="D38" s="49">
        <v>120</v>
      </c>
      <c r="E38" s="53" t="s">
        <v>618</v>
      </c>
    </row>
    <row r="39" spans="1:5" ht="15.75">
      <c r="A39" s="48">
        <v>34</v>
      </c>
      <c r="B39" s="95" t="s">
        <v>1364</v>
      </c>
      <c r="C39" s="53" t="s">
        <v>598</v>
      </c>
      <c r="D39" s="49">
        <v>110</v>
      </c>
      <c r="E39" s="53" t="s">
        <v>618</v>
      </c>
    </row>
    <row r="40" spans="1:5" ht="15.75">
      <c r="A40" s="48">
        <v>35</v>
      </c>
      <c r="B40" s="95" t="s">
        <v>1365</v>
      </c>
      <c r="C40" s="53" t="s">
        <v>601</v>
      </c>
      <c r="D40" s="49">
        <v>184</v>
      </c>
      <c r="E40" s="53" t="s">
        <v>618</v>
      </c>
    </row>
    <row r="41" spans="1:5" ht="15.75">
      <c r="A41" s="48">
        <v>36</v>
      </c>
      <c r="B41" s="95" t="s">
        <v>1366</v>
      </c>
      <c r="C41" s="53" t="s">
        <v>598</v>
      </c>
      <c r="D41" s="49">
        <v>120</v>
      </c>
      <c r="E41" s="53" t="s">
        <v>614</v>
      </c>
    </row>
    <row r="42" spans="1:5" ht="15.75">
      <c r="A42" s="48">
        <v>37</v>
      </c>
      <c r="B42" s="95" t="s">
        <v>1367</v>
      </c>
      <c r="C42" s="53" t="s">
        <v>601</v>
      </c>
      <c r="D42" s="49">
        <v>151</v>
      </c>
      <c r="E42" s="53" t="s">
        <v>614</v>
      </c>
    </row>
    <row r="43" spans="1:5" ht="15.75">
      <c r="A43" s="48">
        <v>38</v>
      </c>
      <c r="B43" s="95" t="s">
        <v>1368</v>
      </c>
      <c r="C43" s="53" t="s">
        <v>619</v>
      </c>
      <c r="D43" s="49">
        <v>160</v>
      </c>
      <c r="E43" s="53" t="s">
        <v>361</v>
      </c>
    </row>
    <row r="44" spans="1:5" ht="15.75">
      <c r="A44" s="48">
        <v>39</v>
      </c>
      <c r="B44" s="95" t="s">
        <v>1369</v>
      </c>
      <c r="C44" s="53" t="s">
        <v>620</v>
      </c>
      <c r="D44" s="49">
        <v>106</v>
      </c>
      <c r="E44" s="53" t="s">
        <v>361</v>
      </c>
    </row>
    <row r="45" spans="1:5" ht="15.75">
      <c r="A45" s="48">
        <v>40</v>
      </c>
      <c r="B45" s="95" t="s">
        <v>1370</v>
      </c>
      <c r="C45" s="53" t="s">
        <v>621</v>
      </c>
      <c r="D45" s="49">
        <v>39</v>
      </c>
      <c r="E45" s="53" t="s">
        <v>361</v>
      </c>
    </row>
    <row r="46" spans="1:5" ht="15.75">
      <c r="A46" s="48">
        <v>41</v>
      </c>
      <c r="B46" s="95" t="s">
        <v>1371</v>
      </c>
      <c r="C46" s="53" t="s">
        <v>620</v>
      </c>
      <c r="D46" s="49">
        <v>30</v>
      </c>
      <c r="E46" s="53" t="s">
        <v>361</v>
      </c>
    </row>
    <row r="47" spans="1:5" ht="15.75">
      <c r="A47" s="48">
        <v>42</v>
      </c>
      <c r="B47" s="95" t="s">
        <v>1371</v>
      </c>
      <c r="C47" s="53" t="s">
        <v>622</v>
      </c>
      <c r="D47" s="49">
        <v>30</v>
      </c>
      <c r="E47" s="53" t="s">
        <v>361</v>
      </c>
    </row>
    <row r="48" spans="1:5" ht="15.75">
      <c r="A48" s="48">
        <v>43</v>
      </c>
      <c r="B48" s="95" t="s">
        <v>1372</v>
      </c>
      <c r="C48" s="53" t="s">
        <v>622</v>
      </c>
      <c r="D48" s="49">
        <v>65</v>
      </c>
      <c r="E48" s="53" t="s">
        <v>361</v>
      </c>
    </row>
    <row r="49" spans="1:5" ht="15.75">
      <c r="A49" s="48">
        <v>44</v>
      </c>
      <c r="B49" s="95" t="s">
        <v>1373</v>
      </c>
      <c r="C49" s="53" t="s">
        <v>619</v>
      </c>
      <c r="D49" s="49">
        <v>65</v>
      </c>
      <c r="E49" s="53" t="s">
        <v>361</v>
      </c>
    </row>
    <row r="50" spans="1:5" ht="15.75">
      <c r="A50" s="48">
        <v>45</v>
      </c>
      <c r="B50" s="95" t="s">
        <v>623</v>
      </c>
      <c r="C50" s="53" t="s">
        <v>619</v>
      </c>
      <c r="D50" s="49">
        <v>65</v>
      </c>
      <c r="E50" s="53" t="s">
        <v>361</v>
      </c>
    </row>
    <row r="51" spans="1:5" ht="15.75">
      <c r="A51" s="48">
        <v>46</v>
      </c>
      <c r="B51" s="95" t="s">
        <v>623</v>
      </c>
      <c r="C51" s="53" t="s">
        <v>621</v>
      </c>
      <c r="D51" s="49">
        <v>98</v>
      </c>
      <c r="E51" s="53" t="s">
        <v>361</v>
      </c>
    </row>
    <row r="52" spans="1:5" ht="15.75">
      <c r="A52" s="48">
        <v>47</v>
      </c>
      <c r="B52" s="95" t="s">
        <v>1374</v>
      </c>
      <c r="C52" s="53" t="s">
        <v>619</v>
      </c>
      <c r="D52" s="49">
        <v>54</v>
      </c>
      <c r="E52" s="53" t="s">
        <v>361</v>
      </c>
    </row>
    <row r="53" spans="1:5" ht="15.75">
      <c r="A53" s="48">
        <v>48</v>
      </c>
      <c r="B53" s="95" t="s">
        <v>1374</v>
      </c>
      <c r="C53" s="53" t="s">
        <v>621</v>
      </c>
      <c r="D53" s="49">
        <v>54</v>
      </c>
      <c r="E53" s="53" t="s">
        <v>361</v>
      </c>
    </row>
    <row r="54" spans="1:5" ht="15.75">
      <c r="A54" s="48">
        <v>49</v>
      </c>
      <c r="B54" s="95" t="s">
        <v>1375</v>
      </c>
      <c r="C54" s="53" t="s">
        <v>583</v>
      </c>
      <c r="D54" s="49">
        <v>160</v>
      </c>
      <c r="E54" s="53" t="s">
        <v>361</v>
      </c>
    </row>
    <row r="55" spans="1:5" ht="15.75">
      <c r="A55" s="48">
        <v>50</v>
      </c>
      <c r="B55" s="95" t="s">
        <v>1376</v>
      </c>
      <c r="C55" s="53" t="s">
        <v>601</v>
      </c>
      <c r="D55" s="49">
        <v>154</v>
      </c>
      <c r="E55" s="53" t="s">
        <v>428</v>
      </c>
    </row>
    <row r="56" spans="1:5" ht="15.75">
      <c r="A56" s="48">
        <v>51</v>
      </c>
      <c r="B56" s="95" t="s">
        <v>1377</v>
      </c>
      <c r="C56" s="53" t="s">
        <v>598</v>
      </c>
      <c r="D56" s="49">
        <v>85</v>
      </c>
      <c r="E56" s="53" t="s">
        <v>428</v>
      </c>
    </row>
    <row r="57" spans="1:5" ht="15.75">
      <c r="A57" s="48">
        <v>52</v>
      </c>
      <c r="B57" s="95" t="s">
        <v>1377</v>
      </c>
      <c r="C57" s="53" t="s">
        <v>601</v>
      </c>
      <c r="D57" s="49">
        <v>107</v>
      </c>
      <c r="E57" s="53" t="s">
        <v>428</v>
      </c>
    </row>
    <row r="58" spans="1:5" ht="15.75">
      <c r="A58" s="48">
        <v>53</v>
      </c>
      <c r="B58" s="95" t="s">
        <v>1378</v>
      </c>
      <c r="C58" s="53" t="s">
        <v>598</v>
      </c>
      <c r="D58" s="49">
        <v>115</v>
      </c>
      <c r="E58" s="53" t="s">
        <v>428</v>
      </c>
    </row>
    <row r="59" spans="1:5" ht="15.75">
      <c r="A59" s="48">
        <v>54</v>
      </c>
      <c r="B59" s="95" t="s">
        <v>1378</v>
      </c>
      <c r="C59" s="53" t="s">
        <v>601</v>
      </c>
      <c r="D59" s="49">
        <v>120</v>
      </c>
      <c r="E59" s="53" t="s">
        <v>428</v>
      </c>
    </row>
    <row r="60" spans="1:5" ht="15.75">
      <c r="A60" s="48">
        <v>55</v>
      </c>
      <c r="B60" s="95" t="s">
        <v>1379</v>
      </c>
      <c r="C60" s="53" t="s">
        <v>598</v>
      </c>
      <c r="D60" s="49">
        <v>120</v>
      </c>
      <c r="E60" s="53" t="s">
        <v>428</v>
      </c>
    </row>
    <row r="61" spans="1:5" ht="15.75">
      <c r="A61" s="48">
        <v>56</v>
      </c>
      <c r="B61" s="95" t="s">
        <v>1380</v>
      </c>
      <c r="C61" s="53" t="s">
        <v>601</v>
      </c>
      <c r="D61" s="49">
        <v>115</v>
      </c>
      <c r="E61" s="53" t="s">
        <v>428</v>
      </c>
    </row>
    <row r="62" spans="1:5" ht="15.75">
      <c r="A62" s="48">
        <v>57</v>
      </c>
      <c r="B62" s="95" t="s">
        <v>1381</v>
      </c>
      <c r="C62" s="53" t="s">
        <v>598</v>
      </c>
      <c r="D62" s="49">
        <v>88</v>
      </c>
      <c r="E62" s="53" t="s">
        <v>428</v>
      </c>
    </row>
    <row r="63" spans="1:5" ht="15.75">
      <c r="A63" s="48">
        <v>58</v>
      </c>
      <c r="B63" s="95" t="s">
        <v>1382</v>
      </c>
      <c r="C63" s="53" t="s">
        <v>601</v>
      </c>
      <c r="D63" s="49">
        <v>64</v>
      </c>
      <c r="E63" s="53" t="s">
        <v>428</v>
      </c>
    </row>
    <row r="64" spans="1:5" ht="15.75">
      <c r="A64" s="48">
        <v>59</v>
      </c>
      <c r="B64" s="95" t="s">
        <v>1383</v>
      </c>
      <c r="C64" s="53" t="s">
        <v>598</v>
      </c>
      <c r="D64" s="49">
        <v>42</v>
      </c>
      <c r="E64" s="53" t="s">
        <v>428</v>
      </c>
    </row>
    <row r="65" spans="1:5" ht="15.75">
      <c r="A65" s="48">
        <v>60</v>
      </c>
      <c r="B65" s="95" t="s">
        <v>1384</v>
      </c>
      <c r="C65" s="53" t="s">
        <v>601</v>
      </c>
      <c r="D65" s="49">
        <v>38</v>
      </c>
      <c r="E65" s="53" t="s">
        <v>428</v>
      </c>
    </row>
    <row r="66" spans="1:5" ht="15.75">
      <c r="A66" s="327">
        <v>61</v>
      </c>
      <c r="B66" s="101" t="s">
        <v>1385</v>
      </c>
      <c r="C66" s="329" t="s">
        <v>598</v>
      </c>
      <c r="D66" s="327">
        <v>50</v>
      </c>
      <c r="E66" s="329" t="s">
        <v>428</v>
      </c>
    </row>
    <row r="67" spans="1:5" ht="15.75">
      <c r="A67" s="328"/>
      <c r="B67" s="95" t="s">
        <v>624</v>
      </c>
      <c r="C67" s="330"/>
      <c r="D67" s="328"/>
      <c r="E67" s="330"/>
    </row>
    <row r="68" spans="1:5" ht="15.75">
      <c r="A68" s="327">
        <v>62</v>
      </c>
      <c r="B68" s="101" t="s">
        <v>1385</v>
      </c>
      <c r="C68" s="329" t="s">
        <v>601</v>
      </c>
      <c r="D68" s="327">
        <v>130</v>
      </c>
      <c r="E68" s="329" t="s">
        <v>428</v>
      </c>
    </row>
    <row r="69" spans="1:5" ht="15.75">
      <c r="A69" s="328"/>
      <c r="B69" s="95" t="s">
        <v>625</v>
      </c>
      <c r="C69" s="330"/>
      <c r="D69" s="328"/>
      <c r="E69" s="330"/>
    </row>
    <row r="70" spans="1:5" ht="15.75">
      <c r="A70" s="48">
        <v>63</v>
      </c>
      <c r="B70" s="95" t="s">
        <v>1386</v>
      </c>
      <c r="C70" s="53" t="s">
        <v>598</v>
      </c>
      <c r="D70" s="49">
        <v>46</v>
      </c>
      <c r="E70" s="53" t="s">
        <v>428</v>
      </c>
    </row>
    <row r="71" spans="1:5" ht="15.75">
      <c r="A71" s="48">
        <v>64</v>
      </c>
      <c r="B71" s="95" t="s">
        <v>1386</v>
      </c>
      <c r="C71" s="53" t="s">
        <v>626</v>
      </c>
      <c r="D71" s="49">
        <v>33</v>
      </c>
      <c r="E71" s="53" t="s">
        <v>428</v>
      </c>
    </row>
    <row r="72" spans="1:5" ht="15.75">
      <c r="A72" s="48" t="s">
        <v>627</v>
      </c>
      <c r="B72" s="95" t="s">
        <v>1387</v>
      </c>
      <c r="C72" s="53" t="s">
        <v>598</v>
      </c>
      <c r="D72" s="49">
        <v>40</v>
      </c>
      <c r="E72" s="53" t="s">
        <v>428</v>
      </c>
    </row>
    <row r="73" spans="1:5" ht="15.75">
      <c r="A73" s="48">
        <v>66</v>
      </c>
      <c r="B73" s="95" t="s">
        <v>1388</v>
      </c>
      <c r="C73" s="53" t="s">
        <v>601</v>
      </c>
      <c r="D73" s="49">
        <v>61</v>
      </c>
      <c r="E73" s="53" t="s">
        <v>428</v>
      </c>
    </row>
    <row r="74" spans="1:5" ht="15.75">
      <c r="A74" s="48">
        <v>67</v>
      </c>
      <c r="B74" s="95" t="s">
        <v>628</v>
      </c>
      <c r="C74" s="53" t="s">
        <v>629</v>
      </c>
      <c r="D74" s="49">
        <v>332</v>
      </c>
      <c r="E74" s="53" t="s">
        <v>428</v>
      </c>
    </row>
    <row r="75" spans="1:5" ht="15.75">
      <c r="A75" s="48">
        <v>68</v>
      </c>
      <c r="B75" s="95" t="s">
        <v>630</v>
      </c>
      <c r="C75" s="53" t="s">
        <v>631</v>
      </c>
      <c r="D75" s="49">
        <v>90</v>
      </c>
      <c r="E75" s="53" t="s">
        <v>428</v>
      </c>
    </row>
    <row r="76" spans="1:5" ht="15.75">
      <c r="A76" s="48">
        <v>69</v>
      </c>
      <c r="B76" s="95" t="s">
        <v>632</v>
      </c>
      <c r="C76" s="53" t="s">
        <v>631</v>
      </c>
      <c r="D76" s="49">
        <v>52</v>
      </c>
      <c r="E76" s="53" t="s">
        <v>428</v>
      </c>
    </row>
    <row r="77" spans="1:5" ht="15.75">
      <c r="A77" s="48">
        <v>70</v>
      </c>
      <c r="B77" s="95" t="s">
        <v>633</v>
      </c>
      <c r="C77" s="53" t="s">
        <v>629</v>
      </c>
      <c r="D77" s="49">
        <v>52</v>
      </c>
      <c r="E77" s="53" t="s">
        <v>563</v>
      </c>
    </row>
    <row r="78" spans="1:5" ht="15.75">
      <c r="A78" s="48">
        <v>71</v>
      </c>
      <c r="B78" s="95" t="s">
        <v>1284</v>
      </c>
      <c r="C78" s="53" t="s">
        <v>583</v>
      </c>
      <c r="D78" s="49">
        <v>108</v>
      </c>
      <c r="E78" s="53" t="s">
        <v>428</v>
      </c>
    </row>
    <row r="79" spans="1:5" ht="16.5" customHeight="1">
      <c r="A79" s="324" t="s">
        <v>592</v>
      </c>
      <c r="B79" s="325"/>
      <c r="C79" s="326"/>
      <c r="D79" s="66">
        <f>SUM(D4:D78)</f>
        <v>7420</v>
      </c>
      <c r="E79" s="53"/>
    </row>
  </sheetData>
  <sheetProtection/>
  <mergeCells count="18">
    <mergeCell ref="A79:C79"/>
    <mergeCell ref="A1:E1"/>
    <mergeCell ref="A68:A69"/>
    <mergeCell ref="C68:C69"/>
    <mergeCell ref="D68:D69"/>
    <mergeCell ref="E68:E69"/>
    <mergeCell ref="A66:A67"/>
    <mergeCell ref="C66:C67"/>
    <mergeCell ref="D66:D67"/>
    <mergeCell ref="E66:E67"/>
    <mergeCell ref="A33:A34"/>
    <mergeCell ref="C33:C34"/>
    <mergeCell ref="D33:D34"/>
    <mergeCell ref="E33:E34"/>
    <mergeCell ref="A31:A32"/>
    <mergeCell ref="C31:C32"/>
    <mergeCell ref="D31:D32"/>
    <mergeCell ref="E31:E32"/>
  </mergeCells>
  <printOptions/>
  <pageMargins left="1.1023622047244095" right="0.7480314960629921" top="0.984251968503937" bottom="0.984251968503937" header="0.5118110236220472" footer="0.5118110236220472"/>
  <pageSetup fitToHeight="0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zoomScaleSheetLayoutView="70" zoomScalePageLayoutView="0" workbookViewId="0" topLeftCell="A1">
      <selection activeCell="L14" sqref="L14"/>
    </sheetView>
  </sheetViews>
  <sheetFormatPr defaultColWidth="9.140625" defaultRowHeight="12.75"/>
  <cols>
    <col min="1" max="1" width="26.00390625" style="27" customWidth="1"/>
    <col min="2" max="8" width="13.28125" style="27" customWidth="1"/>
  </cols>
  <sheetData>
    <row r="1" spans="1:8" ht="38.25" customHeight="1">
      <c r="A1" s="336" t="s">
        <v>1818</v>
      </c>
      <c r="B1" s="335"/>
      <c r="C1" s="335"/>
      <c r="D1" s="335"/>
      <c r="E1" s="335"/>
      <c r="F1" s="335"/>
      <c r="G1" s="335"/>
      <c r="H1" s="335"/>
    </row>
    <row r="2" spans="1:8" ht="15.75" customHeight="1">
      <c r="A2" s="337"/>
      <c r="B2" s="337" t="s">
        <v>954</v>
      </c>
      <c r="C2" s="337"/>
      <c r="D2" s="337" t="s">
        <v>955</v>
      </c>
      <c r="E2" s="337"/>
      <c r="F2" s="337" t="s">
        <v>525</v>
      </c>
      <c r="G2" s="337"/>
      <c r="H2" s="338" t="s">
        <v>956</v>
      </c>
    </row>
    <row r="3" spans="1:8" ht="31.5" customHeight="1">
      <c r="A3" s="337"/>
      <c r="B3" s="45" t="s">
        <v>266</v>
      </c>
      <c r="C3" s="45" t="s">
        <v>267</v>
      </c>
      <c r="D3" s="45" t="s">
        <v>266</v>
      </c>
      <c r="E3" s="45" t="s">
        <v>267</v>
      </c>
      <c r="F3" s="45" t="s">
        <v>266</v>
      </c>
      <c r="G3" s="45" t="s">
        <v>267</v>
      </c>
      <c r="H3" s="337"/>
    </row>
    <row r="4" spans="1:8" ht="15.75">
      <c r="A4" s="15" t="s">
        <v>814</v>
      </c>
      <c r="B4" s="56"/>
      <c r="C4" s="26">
        <v>175</v>
      </c>
      <c r="D4" s="56"/>
      <c r="E4" s="26">
        <v>135</v>
      </c>
      <c r="F4" s="26">
        <v>0</v>
      </c>
      <c r="G4" s="26">
        <v>0</v>
      </c>
      <c r="H4" s="26">
        <v>1256</v>
      </c>
    </row>
    <row r="5" spans="1:8" ht="15.75">
      <c r="A5" s="15" t="s">
        <v>815</v>
      </c>
      <c r="B5" s="26">
        <f>220+1280</f>
        <v>1500</v>
      </c>
      <c r="C5" s="56"/>
      <c r="D5" s="26">
        <v>5000</v>
      </c>
      <c r="E5" s="56"/>
      <c r="F5" s="26">
        <v>515</v>
      </c>
      <c r="G5" s="26">
        <v>515</v>
      </c>
      <c r="H5" s="68">
        <v>4180</v>
      </c>
    </row>
    <row r="6" spans="1:8" ht="15.75">
      <c r="A6" s="15" t="s">
        <v>816</v>
      </c>
      <c r="B6" s="56"/>
      <c r="C6" s="26">
        <v>243</v>
      </c>
      <c r="D6" s="56"/>
      <c r="E6" s="26">
        <v>280</v>
      </c>
      <c r="F6" s="26">
        <v>0</v>
      </c>
      <c r="G6" s="26">
        <v>0</v>
      </c>
      <c r="H6" s="26">
        <v>975</v>
      </c>
    </row>
    <row r="7" spans="1:8" ht="15.75">
      <c r="A7" s="15" t="s">
        <v>817</v>
      </c>
      <c r="B7" s="56"/>
      <c r="C7" s="26">
        <v>420</v>
      </c>
      <c r="D7" s="56"/>
      <c r="E7" s="26">
        <v>368</v>
      </c>
      <c r="F7" s="26">
        <v>0</v>
      </c>
      <c r="G7" s="26">
        <v>0</v>
      </c>
      <c r="H7" s="26">
        <v>1012</v>
      </c>
    </row>
    <row r="8" spans="1:8" ht="15.75">
      <c r="A8" s="15" t="s">
        <v>818</v>
      </c>
      <c r="B8" s="56"/>
      <c r="C8" s="26">
        <v>207</v>
      </c>
      <c r="D8" s="56"/>
      <c r="E8" s="26">
        <v>191</v>
      </c>
      <c r="F8" s="26">
        <v>0</v>
      </c>
      <c r="G8" s="26">
        <v>0</v>
      </c>
      <c r="H8" s="26">
        <v>993</v>
      </c>
    </row>
    <row r="9" spans="1:8" ht="15.75">
      <c r="A9" s="15" t="s">
        <v>819</v>
      </c>
      <c r="B9" s="56"/>
      <c r="C9" s="56"/>
      <c r="D9" s="56"/>
      <c r="E9" s="26">
        <v>2615</v>
      </c>
      <c r="F9" s="26">
        <v>0</v>
      </c>
      <c r="G9" s="26">
        <v>0</v>
      </c>
      <c r="H9" s="26"/>
    </row>
    <row r="10" spans="1:8" ht="15.75">
      <c r="A10" s="15" t="s">
        <v>820</v>
      </c>
      <c r="B10" s="56"/>
      <c r="C10" s="26"/>
      <c r="D10" s="56"/>
      <c r="E10" s="26">
        <f>180+2438</f>
        <v>2618</v>
      </c>
      <c r="F10" s="26"/>
      <c r="G10" s="26">
        <v>200</v>
      </c>
      <c r="H10" s="26">
        <v>2732</v>
      </c>
    </row>
    <row r="11" spans="1:8" ht="31.5">
      <c r="A11" s="15" t="s">
        <v>800</v>
      </c>
      <c r="B11" s="56"/>
      <c r="C11" s="26">
        <v>439</v>
      </c>
      <c r="D11" s="56"/>
      <c r="E11" s="26"/>
      <c r="F11" s="26"/>
      <c r="G11" s="26"/>
      <c r="H11" s="26">
        <v>1135</v>
      </c>
    </row>
    <row r="12" spans="1:8" ht="15.75">
      <c r="A12" s="15" t="s">
        <v>821</v>
      </c>
      <c r="B12" s="26">
        <v>650</v>
      </c>
      <c r="C12" s="26"/>
      <c r="D12" s="26">
        <v>4000</v>
      </c>
      <c r="E12" s="26"/>
      <c r="F12" s="26">
        <v>225</v>
      </c>
      <c r="G12" s="26">
        <v>225</v>
      </c>
      <c r="H12" s="68">
        <v>1825</v>
      </c>
    </row>
    <row r="13" spans="1:8" ht="15.75">
      <c r="A13" s="15" t="s">
        <v>822</v>
      </c>
      <c r="B13" s="26"/>
      <c r="C13" s="26">
        <v>217</v>
      </c>
      <c r="D13" s="26"/>
      <c r="E13" s="56"/>
      <c r="F13" s="26"/>
      <c r="G13" s="26"/>
      <c r="H13" s="26">
        <v>1050</v>
      </c>
    </row>
    <row r="14" spans="1:8" ht="15.75">
      <c r="A14" s="15" t="s">
        <v>823</v>
      </c>
      <c r="B14" s="56"/>
      <c r="C14" s="26">
        <v>1000</v>
      </c>
      <c r="D14" s="56"/>
      <c r="E14" s="26">
        <v>170</v>
      </c>
      <c r="F14" s="26"/>
      <c r="G14" s="26">
        <v>260</v>
      </c>
      <c r="H14" s="26">
        <v>4290</v>
      </c>
    </row>
    <row r="15" spans="1:8" ht="15.75">
      <c r="A15" s="15" t="s">
        <v>824</v>
      </c>
      <c r="B15" s="26">
        <v>1375</v>
      </c>
      <c r="C15" s="26"/>
      <c r="D15" s="26">
        <v>200</v>
      </c>
      <c r="E15" s="26"/>
      <c r="F15" s="26">
        <v>550</v>
      </c>
      <c r="G15" s="26"/>
      <c r="H15" s="26">
        <v>4700</v>
      </c>
    </row>
    <row r="16" spans="1:8" ht="15.75">
      <c r="A16" s="15" t="s">
        <v>302</v>
      </c>
      <c r="B16" s="26">
        <v>500</v>
      </c>
      <c r="C16" s="26">
        <v>525</v>
      </c>
      <c r="D16" s="26">
        <v>150</v>
      </c>
      <c r="E16" s="26">
        <v>1300</v>
      </c>
      <c r="F16" s="26">
        <v>150</v>
      </c>
      <c r="G16" s="26">
        <v>150</v>
      </c>
      <c r="H16" s="26">
        <v>2732</v>
      </c>
    </row>
    <row r="17" spans="1:8" ht="15.75">
      <c r="A17" s="15" t="s">
        <v>825</v>
      </c>
      <c r="B17" s="26">
        <v>525</v>
      </c>
      <c r="C17" s="26">
        <v>620</v>
      </c>
      <c r="D17" s="26">
        <v>400</v>
      </c>
      <c r="E17" s="26">
        <v>1200</v>
      </c>
      <c r="F17" s="26">
        <v>175</v>
      </c>
      <c r="G17" s="26">
        <v>175</v>
      </c>
      <c r="H17" s="26">
        <v>2819</v>
      </c>
    </row>
    <row r="18" spans="1:8" ht="15.75">
      <c r="A18" s="15" t="s">
        <v>826</v>
      </c>
      <c r="B18" s="26">
        <v>510</v>
      </c>
      <c r="C18" s="26">
        <v>630</v>
      </c>
      <c r="D18" s="26">
        <v>450</v>
      </c>
      <c r="E18" s="26">
        <v>875</v>
      </c>
      <c r="F18" s="26">
        <v>170</v>
      </c>
      <c r="G18" s="26">
        <v>170</v>
      </c>
      <c r="H18" s="26">
        <v>2861</v>
      </c>
    </row>
    <row r="19" spans="1:8" ht="15.75">
      <c r="A19" s="15" t="s">
        <v>827</v>
      </c>
      <c r="B19" s="26">
        <v>510</v>
      </c>
      <c r="C19" s="26">
        <v>600</v>
      </c>
      <c r="D19" s="26">
        <v>250</v>
      </c>
      <c r="E19" s="26">
        <v>750</v>
      </c>
      <c r="F19" s="26">
        <v>170</v>
      </c>
      <c r="G19" s="26">
        <v>170</v>
      </c>
      <c r="H19" s="26">
        <v>2874</v>
      </c>
    </row>
    <row r="20" spans="1:8" ht="15.75">
      <c r="A20" s="15" t="s">
        <v>828</v>
      </c>
      <c r="B20" s="26">
        <v>510</v>
      </c>
      <c r="C20" s="26">
        <v>540</v>
      </c>
      <c r="D20" s="26">
        <v>480</v>
      </c>
      <c r="E20" s="26">
        <v>1000</v>
      </c>
      <c r="F20" s="26">
        <v>170</v>
      </c>
      <c r="G20" s="26">
        <v>170</v>
      </c>
      <c r="H20" s="26">
        <v>2779</v>
      </c>
    </row>
    <row r="21" spans="1:8" ht="15.75">
      <c r="A21" s="15" t="s">
        <v>829</v>
      </c>
      <c r="B21" s="26">
        <v>510</v>
      </c>
      <c r="C21" s="26">
        <v>540</v>
      </c>
      <c r="D21" s="26">
        <v>330</v>
      </c>
      <c r="E21" s="26">
        <v>900</v>
      </c>
      <c r="F21" s="26">
        <v>170</v>
      </c>
      <c r="G21" s="26">
        <v>170</v>
      </c>
      <c r="H21" s="26">
        <v>2830</v>
      </c>
    </row>
    <row r="22" spans="1:8" ht="15.75">
      <c r="A22" s="15" t="s">
        <v>233</v>
      </c>
      <c r="B22" s="26">
        <v>555</v>
      </c>
      <c r="C22" s="26">
        <v>800</v>
      </c>
      <c r="D22" s="26">
        <v>800</v>
      </c>
      <c r="E22" s="26">
        <v>790</v>
      </c>
      <c r="F22" s="26">
        <v>185</v>
      </c>
      <c r="G22" s="26">
        <v>185</v>
      </c>
      <c r="H22" s="26">
        <v>3058</v>
      </c>
    </row>
    <row r="23" spans="1:8" ht="31.5">
      <c r="A23" s="15" t="s">
        <v>830</v>
      </c>
      <c r="B23" s="26">
        <f>760+100</f>
        <v>860</v>
      </c>
      <c r="C23" s="26">
        <v>950</v>
      </c>
      <c r="D23" s="26">
        <v>570</v>
      </c>
      <c r="E23" s="26">
        <v>750</v>
      </c>
      <c r="F23" s="26">
        <v>190</v>
      </c>
      <c r="G23" s="26">
        <v>190</v>
      </c>
      <c r="H23" s="26">
        <v>3050</v>
      </c>
    </row>
    <row r="24" spans="1:8" ht="15.75">
      <c r="A24" s="15" t="s">
        <v>235</v>
      </c>
      <c r="B24" s="26">
        <v>950</v>
      </c>
      <c r="C24" s="26">
        <v>610</v>
      </c>
      <c r="D24" s="26">
        <v>825</v>
      </c>
      <c r="E24" s="26">
        <v>550</v>
      </c>
      <c r="F24" s="26">
        <v>185</v>
      </c>
      <c r="G24" s="26">
        <v>185</v>
      </c>
      <c r="H24" s="26">
        <v>3114</v>
      </c>
    </row>
    <row r="25" spans="1:8" ht="15.75">
      <c r="A25" s="15" t="s">
        <v>736</v>
      </c>
      <c r="B25" s="26">
        <v>370</v>
      </c>
      <c r="C25" s="26"/>
      <c r="D25" s="26"/>
      <c r="E25" s="26"/>
      <c r="F25" s="26"/>
      <c r="G25" s="26"/>
      <c r="H25" s="26"/>
    </row>
    <row r="26" spans="1:8" ht="15.75">
      <c r="A26" s="15" t="s">
        <v>1530</v>
      </c>
      <c r="B26" s="26"/>
      <c r="C26" s="26"/>
      <c r="D26" s="26">
        <v>742</v>
      </c>
      <c r="E26" s="26"/>
      <c r="F26" s="26"/>
      <c r="G26" s="26"/>
      <c r="H26" s="26"/>
    </row>
    <row r="27" spans="1:8" ht="15.75">
      <c r="A27" s="15" t="s">
        <v>831</v>
      </c>
      <c r="B27" s="26">
        <v>2000</v>
      </c>
      <c r="C27" s="26">
        <f>420+258+290</f>
        <v>968</v>
      </c>
      <c r="D27" s="42">
        <v>2800</v>
      </c>
      <c r="E27" s="42">
        <v>3200</v>
      </c>
      <c r="F27" s="26">
        <v>200</v>
      </c>
      <c r="G27" s="26">
        <v>320</v>
      </c>
      <c r="H27" s="119">
        <v>5660</v>
      </c>
    </row>
    <row r="28" spans="1:9" ht="47.25">
      <c r="A28" s="15" t="s">
        <v>1536</v>
      </c>
      <c r="B28" s="26"/>
      <c r="C28" s="26"/>
      <c r="D28" s="42"/>
      <c r="E28" s="42"/>
      <c r="F28" s="26"/>
      <c r="G28" s="26"/>
      <c r="H28" s="119">
        <v>1260</v>
      </c>
      <c r="I28" s="31"/>
    </row>
    <row r="29" spans="1:8" ht="15.75">
      <c r="A29" s="15" t="s">
        <v>832</v>
      </c>
      <c r="B29" s="26">
        <v>1090</v>
      </c>
      <c r="C29" s="26">
        <v>375</v>
      </c>
      <c r="D29" s="42">
        <v>1800</v>
      </c>
      <c r="E29" s="42">
        <v>300</v>
      </c>
      <c r="F29" s="26"/>
      <c r="G29" s="26">
        <v>250</v>
      </c>
      <c r="H29" s="119">
        <v>3100</v>
      </c>
    </row>
    <row r="30" spans="1:8" ht="15.75">
      <c r="A30" s="15" t="s">
        <v>833</v>
      </c>
      <c r="B30" s="26">
        <v>2200</v>
      </c>
      <c r="C30" s="26">
        <v>600</v>
      </c>
      <c r="D30" s="42">
        <v>1600</v>
      </c>
      <c r="E30" s="42">
        <v>700</v>
      </c>
      <c r="F30" s="26"/>
      <c r="G30" s="26"/>
      <c r="H30" s="119">
        <v>6437</v>
      </c>
    </row>
    <row r="31" spans="1:8" ht="15.75">
      <c r="A31" s="15" t="s">
        <v>834</v>
      </c>
      <c r="B31" s="26">
        <v>150</v>
      </c>
      <c r="C31" s="47"/>
      <c r="D31" s="43"/>
      <c r="E31" s="43"/>
      <c r="F31" s="16"/>
      <c r="G31" s="16"/>
      <c r="H31" s="120"/>
    </row>
    <row r="32" spans="1:8" ht="15.75">
      <c r="A32" s="15" t="s">
        <v>835</v>
      </c>
      <c r="B32" s="48">
        <v>140</v>
      </c>
      <c r="C32" s="49">
        <v>2500</v>
      </c>
      <c r="D32" s="44">
        <v>100</v>
      </c>
      <c r="E32" s="44">
        <v>2000</v>
      </c>
      <c r="F32" s="16"/>
      <c r="G32" s="16"/>
      <c r="H32" s="121">
        <v>7430</v>
      </c>
    </row>
    <row r="33" spans="1:8" ht="15.75">
      <c r="A33" s="15" t="s">
        <v>836</v>
      </c>
      <c r="B33" s="48">
        <v>0</v>
      </c>
      <c r="C33" s="49">
        <v>950</v>
      </c>
      <c r="D33" s="44">
        <v>0</v>
      </c>
      <c r="E33" s="44">
        <v>2000</v>
      </c>
      <c r="F33" s="16"/>
      <c r="G33" s="16"/>
      <c r="H33" s="121">
        <v>2660</v>
      </c>
    </row>
    <row r="34" spans="1:8" ht="15.75">
      <c r="A34" s="15" t="s">
        <v>1525</v>
      </c>
      <c r="B34" s="48"/>
      <c r="C34" s="49">
        <v>70</v>
      </c>
      <c r="D34" s="44"/>
      <c r="E34" s="44"/>
      <c r="F34" s="16"/>
      <c r="G34" s="16"/>
      <c r="H34" s="121">
        <v>600</v>
      </c>
    </row>
    <row r="35" spans="1:8" ht="15.75">
      <c r="A35" s="15" t="s">
        <v>837</v>
      </c>
      <c r="B35" s="48">
        <v>2600</v>
      </c>
      <c r="C35" s="49">
        <v>130</v>
      </c>
      <c r="D35" s="44">
        <v>1500</v>
      </c>
      <c r="E35" s="44">
        <v>500</v>
      </c>
      <c r="F35" s="16"/>
      <c r="G35" s="16"/>
      <c r="H35" s="121">
        <v>7340</v>
      </c>
    </row>
    <row r="36" spans="1:9" ht="15.75">
      <c r="A36" s="32" t="s">
        <v>270</v>
      </c>
      <c r="B36" s="32">
        <f aca="true" t="shared" si="0" ref="B36:H36">SUM(B4:B35)</f>
        <v>17505</v>
      </c>
      <c r="C36" s="32">
        <f t="shared" si="0"/>
        <v>14109</v>
      </c>
      <c r="D36" s="32">
        <f t="shared" si="0"/>
        <v>21997</v>
      </c>
      <c r="E36" s="32">
        <f t="shared" si="0"/>
        <v>23192</v>
      </c>
      <c r="F36" s="32">
        <f t="shared" si="0"/>
        <v>3055</v>
      </c>
      <c r="G36" s="32">
        <f t="shared" si="0"/>
        <v>3335</v>
      </c>
      <c r="H36" s="58">
        <f t="shared" si="0"/>
        <v>84752</v>
      </c>
      <c r="I36" s="33"/>
    </row>
    <row r="37" spans="1:8" ht="15.75">
      <c r="A37" s="32" t="s">
        <v>271</v>
      </c>
      <c r="B37" s="333">
        <f>B36+C36</f>
        <v>31614</v>
      </c>
      <c r="C37" s="334"/>
      <c r="D37" s="333">
        <f>D36+E36</f>
        <v>45189</v>
      </c>
      <c r="E37" s="334"/>
      <c r="F37" s="333">
        <f>F36+G36</f>
        <v>6390</v>
      </c>
      <c r="G37" s="334"/>
      <c r="H37" s="32"/>
    </row>
    <row r="38" spans="1:8" ht="15.75">
      <c r="A38" s="335"/>
      <c r="B38" s="335"/>
      <c r="C38" s="335"/>
      <c r="D38" s="335"/>
      <c r="E38" s="335"/>
      <c r="F38" s="335"/>
      <c r="G38" s="335"/>
      <c r="H38" s="335"/>
    </row>
  </sheetData>
  <sheetProtection/>
  <mergeCells count="10">
    <mergeCell ref="B37:C37"/>
    <mergeCell ref="D37:E37"/>
    <mergeCell ref="F37:G37"/>
    <mergeCell ref="A38:H38"/>
    <mergeCell ref="A1:H1"/>
    <mergeCell ref="A2:A3"/>
    <mergeCell ref="B2:C2"/>
    <mergeCell ref="D2:E2"/>
    <mergeCell ref="F2:G2"/>
    <mergeCell ref="H2:H3"/>
  </mergeCells>
  <printOptions/>
  <pageMargins left="1.1023622047244095" right="0.5118110236220472" top="0.984251968503937" bottom="0.984251968503937" header="0.5118110236220472" footer="0.5118110236220472"/>
  <pageSetup fitToHeight="0" fitToWidth="1" horizontalDpi="600" verticalDpi="600" orientation="portrait" scale="75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71"/>
  <sheetViews>
    <sheetView zoomScalePageLayoutView="0" workbookViewId="0" topLeftCell="B1">
      <selection activeCell="O195" sqref="O195"/>
    </sheetView>
  </sheetViews>
  <sheetFormatPr defaultColWidth="9.140625" defaultRowHeight="12.75"/>
  <cols>
    <col min="1" max="1" width="22.7109375" style="27" customWidth="1"/>
    <col min="2" max="8" width="13.7109375" style="27" customWidth="1"/>
    <col min="9" max="16384" width="9.140625" style="4" customWidth="1"/>
  </cols>
  <sheetData>
    <row r="1" spans="1:8" ht="30" customHeight="1">
      <c r="A1" s="342" t="s">
        <v>1138</v>
      </c>
      <c r="B1" s="343"/>
      <c r="C1" s="343"/>
      <c r="D1" s="343"/>
      <c r="E1" s="343"/>
      <c r="F1" s="343"/>
      <c r="G1" s="343"/>
      <c r="H1" s="343"/>
    </row>
    <row r="2" spans="1:8" ht="15.75" customHeight="1">
      <c r="A2" s="337"/>
      <c r="B2" s="337" t="s">
        <v>954</v>
      </c>
      <c r="C2" s="337"/>
      <c r="D2" s="337" t="s">
        <v>955</v>
      </c>
      <c r="E2" s="337"/>
      <c r="F2" s="337" t="s">
        <v>525</v>
      </c>
      <c r="G2" s="337"/>
      <c r="H2" s="338" t="s">
        <v>956</v>
      </c>
    </row>
    <row r="3" spans="1:8" ht="31.5" customHeight="1">
      <c r="A3" s="337"/>
      <c r="B3" s="45" t="s">
        <v>266</v>
      </c>
      <c r="C3" s="45" t="s">
        <v>267</v>
      </c>
      <c r="D3" s="45" t="s">
        <v>266</v>
      </c>
      <c r="E3" s="45" t="s">
        <v>267</v>
      </c>
      <c r="F3" s="45" t="s">
        <v>266</v>
      </c>
      <c r="G3" s="45" t="s">
        <v>267</v>
      </c>
      <c r="H3" s="337"/>
    </row>
    <row r="4" spans="1:8" s="5" customFormat="1" ht="15.75">
      <c r="A4" s="339" t="s">
        <v>269</v>
      </c>
      <c r="B4" s="339"/>
      <c r="C4" s="339"/>
      <c r="D4" s="339"/>
      <c r="E4" s="339"/>
      <c r="F4" s="339"/>
      <c r="G4" s="339"/>
      <c r="H4" s="339"/>
    </row>
    <row r="5" spans="1:8" s="5" customFormat="1" ht="15.75">
      <c r="A5" s="46" t="s">
        <v>838</v>
      </c>
      <c r="B5" s="69">
        <v>630</v>
      </c>
      <c r="C5" s="69">
        <v>462</v>
      </c>
      <c r="D5" s="69">
        <v>1085</v>
      </c>
      <c r="E5" s="69"/>
      <c r="F5" s="69">
        <v>440</v>
      </c>
      <c r="G5" s="69">
        <v>440</v>
      </c>
      <c r="H5" s="69"/>
    </row>
    <row r="6" spans="1:8" s="5" customFormat="1" ht="15.75">
      <c r="A6" s="46" t="s">
        <v>839</v>
      </c>
      <c r="B6" s="69">
        <v>483</v>
      </c>
      <c r="C6" s="69">
        <v>95</v>
      </c>
      <c r="D6" s="69"/>
      <c r="E6" s="69"/>
      <c r="F6" s="349">
        <v>400</v>
      </c>
      <c r="G6" s="349">
        <v>400</v>
      </c>
      <c r="H6" s="69"/>
    </row>
    <row r="7" spans="1:8" s="5" customFormat="1" ht="15.75">
      <c r="A7" s="85" t="s">
        <v>272</v>
      </c>
      <c r="B7" s="69">
        <v>430</v>
      </c>
      <c r="C7" s="69"/>
      <c r="D7" s="69">
        <v>40</v>
      </c>
      <c r="E7" s="69"/>
      <c r="F7" s="350"/>
      <c r="G7" s="350"/>
      <c r="H7" s="69"/>
    </row>
    <row r="8" spans="1:8" s="5" customFormat="1" ht="15.75">
      <c r="A8" s="46" t="s">
        <v>840</v>
      </c>
      <c r="B8" s="69">
        <v>180</v>
      </c>
      <c r="C8" s="69">
        <v>200</v>
      </c>
      <c r="D8" s="69">
        <v>60</v>
      </c>
      <c r="E8" s="69"/>
      <c r="F8" s="351"/>
      <c r="G8" s="351"/>
      <c r="H8" s="69"/>
    </row>
    <row r="9" spans="1:8" s="5" customFormat="1" ht="15.75">
      <c r="A9" s="85" t="s">
        <v>273</v>
      </c>
      <c r="B9" s="69">
        <v>500</v>
      </c>
      <c r="C9" s="69"/>
      <c r="D9" s="69"/>
      <c r="E9" s="69"/>
      <c r="F9" s="69"/>
      <c r="G9" s="69"/>
      <c r="H9" s="69"/>
    </row>
    <row r="10" spans="1:8" s="5" customFormat="1" ht="15.75">
      <c r="A10" s="85" t="s">
        <v>274</v>
      </c>
      <c r="B10" s="69">
        <v>200</v>
      </c>
      <c r="C10" s="69"/>
      <c r="D10" s="69">
        <v>125</v>
      </c>
      <c r="E10" s="69"/>
      <c r="F10" s="69"/>
      <c r="G10" s="69"/>
      <c r="H10" s="69"/>
    </row>
    <row r="11" spans="1:8" s="5" customFormat="1" ht="15.75">
      <c r="A11" s="46" t="s">
        <v>841</v>
      </c>
      <c r="B11" s="69">
        <v>230</v>
      </c>
      <c r="C11" s="69">
        <v>212</v>
      </c>
      <c r="D11" s="69"/>
      <c r="E11" s="69"/>
      <c r="F11" s="349">
        <v>360</v>
      </c>
      <c r="G11" s="349">
        <v>360</v>
      </c>
      <c r="H11" s="69"/>
    </row>
    <row r="12" spans="1:8" s="5" customFormat="1" ht="15.75">
      <c r="A12" s="46" t="s">
        <v>842</v>
      </c>
      <c r="B12" s="69">
        <v>75</v>
      </c>
      <c r="C12" s="69">
        <v>55</v>
      </c>
      <c r="D12" s="69"/>
      <c r="E12" s="69"/>
      <c r="F12" s="350"/>
      <c r="G12" s="350"/>
      <c r="H12" s="69"/>
    </row>
    <row r="13" spans="1:8" s="5" customFormat="1" ht="15.75">
      <c r="A13" s="46" t="s">
        <v>843</v>
      </c>
      <c r="B13" s="69">
        <v>150</v>
      </c>
      <c r="C13" s="69">
        <v>150</v>
      </c>
      <c r="D13" s="69"/>
      <c r="E13" s="69"/>
      <c r="F13" s="350"/>
      <c r="G13" s="350"/>
      <c r="H13" s="69"/>
    </row>
    <row r="14" spans="1:8" s="5" customFormat="1" ht="15.75">
      <c r="A14" s="46" t="s">
        <v>844</v>
      </c>
      <c r="B14" s="69">
        <v>80</v>
      </c>
      <c r="C14" s="69">
        <v>150</v>
      </c>
      <c r="D14" s="69"/>
      <c r="E14" s="69"/>
      <c r="F14" s="351"/>
      <c r="G14" s="351"/>
      <c r="H14" s="69"/>
    </row>
    <row r="15" spans="1:8" s="5" customFormat="1" ht="15.75">
      <c r="A15" s="46" t="s">
        <v>1390</v>
      </c>
      <c r="B15" s="69">
        <v>50</v>
      </c>
      <c r="C15" s="69"/>
      <c r="D15" s="69"/>
      <c r="E15" s="69"/>
      <c r="F15" s="69"/>
      <c r="G15" s="69"/>
      <c r="H15" s="69"/>
    </row>
    <row r="16" spans="1:8" s="5" customFormat="1" ht="15.75">
      <c r="A16" s="58" t="s">
        <v>270</v>
      </c>
      <c r="B16" s="58">
        <f aca="true" t="shared" si="0" ref="B16:G16">SUM(B5:B15)</f>
        <v>3008</v>
      </c>
      <c r="C16" s="58">
        <f t="shared" si="0"/>
        <v>1324</v>
      </c>
      <c r="D16" s="58">
        <f t="shared" si="0"/>
        <v>1310</v>
      </c>
      <c r="E16" s="58">
        <f t="shared" si="0"/>
        <v>0</v>
      </c>
      <c r="F16" s="58">
        <f t="shared" si="0"/>
        <v>1200</v>
      </c>
      <c r="G16" s="58">
        <f t="shared" si="0"/>
        <v>1200</v>
      </c>
      <c r="H16" s="58">
        <v>7800</v>
      </c>
    </row>
    <row r="17" spans="1:8" s="5" customFormat="1" ht="15.75">
      <c r="A17" s="58" t="s">
        <v>271</v>
      </c>
      <c r="B17" s="340">
        <f>B16+C16</f>
        <v>4332</v>
      </c>
      <c r="C17" s="340"/>
      <c r="D17" s="340">
        <f>D16+E16</f>
        <v>1310</v>
      </c>
      <c r="E17" s="340"/>
      <c r="F17" s="340">
        <f>F16+G16</f>
        <v>2400</v>
      </c>
      <c r="G17" s="340"/>
      <c r="H17" s="58"/>
    </row>
    <row r="18" spans="1:8" s="5" customFormat="1" ht="15.75">
      <c r="A18" s="341"/>
      <c r="B18" s="341"/>
      <c r="C18" s="341"/>
      <c r="D18" s="341"/>
      <c r="E18" s="341"/>
      <c r="F18" s="341"/>
      <c r="G18" s="341"/>
      <c r="H18" s="341"/>
    </row>
    <row r="19" spans="1:8" s="5" customFormat="1" ht="15.75">
      <c r="A19" s="339" t="s">
        <v>275</v>
      </c>
      <c r="B19" s="339"/>
      <c r="C19" s="339"/>
      <c r="D19" s="339"/>
      <c r="E19" s="339"/>
      <c r="F19" s="339"/>
      <c r="G19" s="339"/>
      <c r="H19" s="339"/>
    </row>
    <row r="20" spans="1:8" s="5" customFormat="1" ht="15.75">
      <c r="A20" s="122" t="s">
        <v>845</v>
      </c>
      <c r="B20" s="69">
        <v>1100</v>
      </c>
      <c r="C20" s="69">
        <v>1290</v>
      </c>
      <c r="D20" s="69"/>
      <c r="E20" s="39"/>
      <c r="F20" s="39"/>
      <c r="G20" s="39"/>
      <c r="H20" s="39"/>
    </row>
    <row r="21" spans="1:8" s="5" customFormat="1" ht="15.75">
      <c r="A21" s="122"/>
      <c r="B21" s="69"/>
      <c r="C21" s="69"/>
      <c r="D21" s="69"/>
      <c r="E21" s="39"/>
      <c r="F21" s="39"/>
      <c r="G21" s="39"/>
      <c r="H21" s="39"/>
    </row>
    <row r="22" spans="1:8" s="5" customFormat="1" ht="15.75">
      <c r="A22" s="58" t="s">
        <v>270</v>
      </c>
      <c r="B22" s="58">
        <f>SUM(B20:B20)</f>
        <v>1100</v>
      </c>
      <c r="C22" s="58">
        <f>SUM(C20:C20)</f>
        <v>1290</v>
      </c>
      <c r="D22" s="58">
        <f>SUM(D20:D20)</f>
        <v>0</v>
      </c>
      <c r="E22" s="58">
        <f>SUM(E20:E20)</f>
        <v>0</v>
      </c>
      <c r="F22" s="58">
        <v>550</v>
      </c>
      <c r="G22" s="58">
        <v>550</v>
      </c>
      <c r="H22" s="58">
        <v>4300</v>
      </c>
    </row>
    <row r="23" spans="1:8" s="5" customFormat="1" ht="15.75">
      <c r="A23" s="58" t="s">
        <v>271</v>
      </c>
      <c r="B23" s="340">
        <f>B22+C22</f>
        <v>2390</v>
      </c>
      <c r="C23" s="340"/>
      <c r="D23" s="340">
        <f>D22+E22</f>
        <v>0</v>
      </c>
      <c r="E23" s="340"/>
      <c r="F23" s="340">
        <f>F22+G22</f>
        <v>1100</v>
      </c>
      <c r="G23" s="340"/>
      <c r="H23" s="58"/>
    </row>
    <row r="24" spans="1:8" s="5" customFormat="1" ht="15.75">
      <c r="A24" s="341"/>
      <c r="B24" s="341"/>
      <c r="C24" s="341"/>
      <c r="D24" s="341"/>
      <c r="E24" s="341"/>
      <c r="F24" s="341"/>
      <c r="G24" s="341"/>
      <c r="H24" s="341"/>
    </row>
    <row r="25" spans="1:8" s="5" customFormat="1" ht="15.75">
      <c r="A25" s="339" t="s">
        <v>276</v>
      </c>
      <c r="B25" s="339"/>
      <c r="C25" s="339"/>
      <c r="D25" s="339"/>
      <c r="E25" s="339"/>
      <c r="F25" s="339"/>
      <c r="G25" s="339"/>
      <c r="H25" s="339"/>
    </row>
    <row r="26" spans="1:8" s="5" customFormat="1" ht="15.75">
      <c r="A26" s="122" t="s">
        <v>838</v>
      </c>
      <c r="B26" s="68">
        <v>236</v>
      </c>
      <c r="C26" s="68">
        <v>236</v>
      </c>
      <c r="D26" s="68">
        <v>100</v>
      </c>
      <c r="E26" s="68">
        <v>100</v>
      </c>
      <c r="F26" s="68">
        <v>118</v>
      </c>
      <c r="G26" s="68">
        <v>118</v>
      </c>
      <c r="H26" s="68">
        <v>920</v>
      </c>
    </row>
    <row r="27" spans="1:8" s="5" customFormat="1" ht="15.75">
      <c r="A27" s="122" t="s">
        <v>846</v>
      </c>
      <c r="B27" s="68">
        <v>200</v>
      </c>
      <c r="C27" s="68">
        <v>250</v>
      </c>
      <c r="D27" s="68"/>
      <c r="E27" s="68"/>
      <c r="F27" s="68">
        <v>95</v>
      </c>
      <c r="G27" s="68">
        <v>95</v>
      </c>
      <c r="H27" s="68">
        <v>1015</v>
      </c>
    </row>
    <row r="28" spans="1:8" s="5" customFormat="1" ht="15.75">
      <c r="A28" s="122" t="s">
        <v>847</v>
      </c>
      <c r="B28" s="68">
        <v>150</v>
      </c>
      <c r="C28" s="68">
        <v>290</v>
      </c>
      <c r="D28" s="68"/>
      <c r="E28" s="68"/>
      <c r="F28" s="68">
        <v>85</v>
      </c>
      <c r="G28" s="68">
        <v>85</v>
      </c>
      <c r="H28" s="68">
        <v>1000</v>
      </c>
    </row>
    <row r="29" spans="1:8" s="5" customFormat="1" ht="15.75">
      <c r="A29" s="122" t="s">
        <v>848</v>
      </c>
      <c r="B29" s="68">
        <v>225</v>
      </c>
      <c r="C29" s="68">
        <v>275</v>
      </c>
      <c r="D29" s="68"/>
      <c r="E29" s="68"/>
      <c r="F29" s="68">
        <v>95</v>
      </c>
      <c r="G29" s="68">
        <v>95</v>
      </c>
      <c r="H29" s="68">
        <v>1000</v>
      </c>
    </row>
    <row r="30" spans="1:8" s="5" customFormat="1" ht="15.75">
      <c r="A30" s="122" t="s">
        <v>839</v>
      </c>
      <c r="B30" s="68">
        <v>195</v>
      </c>
      <c r="C30" s="68">
        <v>280</v>
      </c>
      <c r="D30" s="68"/>
      <c r="E30" s="68"/>
      <c r="F30" s="68">
        <v>90</v>
      </c>
      <c r="G30" s="68">
        <v>90</v>
      </c>
      <c r="H30" s="68">
        <v>930</v>
      </c>
    </row>
    <row r="31" spans="1:8" s="5" customFormat="1" ht="15.75">
      <c r="A31" s="122" t="s">
        <v>840</v>
      </c>
      <c r="B31" s="68">
        <v>224</v>
      </c>
      <c r="C31" s="68">
        <v>270</v>
      </c>
      <c r="D31" s="68">
        <v>65</v>
      </c>
      <c r="E31" s="68">
        <v>16</v>
      </c>
      <c r="F31" s="68">
        <v>95</v>
      </c>
      <c r="G31" s="68">
        <v>95</v>
      </c>
      <c r="H31" s="68">
        <v>885</v>
      </c>
    </row>
    <row r="32" spans="1:8" s="5" customFormat="1" ht="15.75">
      <c r="A32" s="122" t="s">
        <v>849</v>
      </c>
      <c r="B32" s="68">
        <v>370</v>
      </c>
      <c r="C32" s="68">
        <v>261</v>
      </c>
      <c r="D32" s="68"/>
      <c r="E32" s="68"/>
      <c r="F32" s="68">
        <v>90</v>
      </c>
      <c r="G32" s="68">
        <v>90</v>
      </c>
      <c r="H32" s="68">
        <v>1280</v>
      </c>
    </row>
    <row r="33" spans="1:8" s="5" customFormat="1" ht="15.75">
      <c r="A33" s="122" t="s">
        <v>850</v>
      </c>
      <c r="B33" s="68">
        <v>100</v>
      </c>
      <c r="C33" s="68">
        <v>570</v>
      </c>
      <c r="D33" s="68"/>
      <c r="E33" s="68">
        <v>300</v>
      </c>
      <c r="F33" s="68">
        <v>184</v>
      </c>
      <c r="G33" s="68">
        <v>184</v>
      </c>
      <c r="H33" s="68">
        <v>1875</v>
      </c>
    </row>
    <row r="34" spans="1:8" s="5" customFormat="1" ht="15.75">
      <c r="A34" s="122" t="s">
        <v>851</v>
      </c>
      <c r="B34" s="68">
        <v>215</v>
      </c>
      <c r="C34" s="68">
        <v>700</v>
      </c>
      <c r="D34" s="68">
        <v>40</v>
      </c>
      <c r="E34" s="68">
        <v>850</v>
      </c>
      <c r="F34" s="68">
        <v>0</v>
      </c>
      <c r="G34" s="68">
        <v>440</v>
      </c>
      <c r="H34" s="68">
        <v>3570</v>
      </c>
    </row>
    <row r="35" spans="1:8" s="5" customFormat="1" ht="15.75">
      <c r="A35" s="122" t="s">
        <v>852</v>
      </c>
      <c r="B35" s="68">
        <v>284</v>
      </c>
      <c r="C35" s="68">
        <v>336</v>
      </c>
      <c r="D35" s="68">
        <v>150</v>
      </c>
      <c r="E35" s="68">
        <v>620</v>
      </c>
      <c r="F35" s="68">
        <v>155</v>
      </c>
      <c r="G35" s="68">
        <v>155</v>
      </c>
      <c r="H35" s="68">
        <v>1255</v>
      </c>
    </row>
    <row r="36" spans="1:8" s="5" customFormat="1" ht="15.75">
      <c r="A36" s="122" t="s">
        <v>853</v>
      </c>
      <c r="B36" s="68"/>
      <c r="C36" s="68">
        <v>950</v>
      </c>
      <c r="D36" s="68"/>
      <c r="E36" s="68">
        <v>540</v>
      </c>
      <c r="F36" s="68">
        <v>500</v>
      </c>
      <c r="G36" s="68">
        <v>500</v>
      </c>
      <c r="H36" s="68">
        <v>5750</v>
      </c>
    </row>
    <row r="37" spans="1:8" s="5" customFormat="1" ht="31.5">
      <c r="A37" s="122" t="s">
        <v>739</v>
      </c>
      <c r="B37" s="68"/>
      <c r="C37" s="68">
        <v>1620</v>
      </c>
      <c r="D37" s="68"/>
      <c r="E37" s="68">
        <v>360</v>
      </c>
      <c r="F37" s="68"/>
      <c r="G37" s="68"/>
      <c r="H37" s="127"/>
    </row>
    <row r="38" spans="1:8" s="5" customFormat="1" ht="15.75">
      <c r="A38" s="58" t="s">
        <v>270</v>
      </c>
      <c r="B38" s="58">
        <f aca="true" t="shared" si="1" ref="B38:H38">SUM(B26:B37)</f>
        <v>2199</v>
      </c>
      <c r="C38" s="58">
        <f t="shared" si="1"/>
        <v>6038</v>
      </c>
      <c r="D38" s="58">
        <f t="shared" si="1"/>
        <v>355</v>
      </c>
      <c r="E38" s="58">
        <f t="shared" si="1"/>
        <v>2786</v>
      </c>
      <c r="F38" s="58">
        <f t="shared" si="1"/>
        <v>1507</v>
      </c>
      <c r="G38" s="58">
        <f t="shared" si="1"/>
        <v>1947</v>
      </c>
      <c r="H38" s="58">
        <f t="shared" si="1"/>
        <v>19480</v>
      </c>
    </row>
    <row r="39" spans="1:8" s="5" customFormat="1" ht="15.75">
      <c r="A39" s="58" t="s">
        <v>271</v>
      </c>
      <c r="B39" s="340">
        <f>B38+C38</f>
        <v>8237</v>
      </c>
      <c r="C39" s="340"/>
      <c r="D39" s="340">
        <f>D38+E38</f>
        <v>3141</v>
      </c>
      <c r="E39" s="340"/>
      <c r="F39" s="340">
        <f>F38+G38</f>
        <v>3454</v>
      </c>
      <c r="G39" s="340"/>
      <c r="H39" s="58"/>
    </row>
    <row r="40" spans="1:8" s="5" customFormat="1" ht="15.75">
      <c r="A40" s="341"/>
      <c r="B40" s="341"/>
      <c r="C40" s="341"/>
      <c r="D40" s="341"/>
      <c r="E40" s="341"/>
      <c r="F40" s="341"/>
      <c r="G40" s="341"/>
      <c r="H40" s="341"/>
    </row>
    <row r="41" spans="1:8" s="5" customFormat="1" ht="15.75">
      <c r="A41" s="339" t="s">
        <v>277</v>
      </c>
      <c r="B41" s="339"/>
      <c r="C41" s="339"/>
      <c r="D41" s="339"/>
      <c r="E41" s="339"/>
      <c r="F41" s="339"/>
      <c r="G41" s="339"/>
      <c r="H41" s="339"/>
    </row>
    <row r="42" spans="1:8" s="5" customFormat="1" ht="15.75">
      <c r="A42" s="122" t="s">
        <v>854</v>
      </c>
      <c r="B42" s="68">
        <v>226</v>
      </c>
      <c r="C42" s="68">
        <v>40</v>
      </c>
      <c r="D42" s="68">
        <v>800</v>
      </c>
      <c r="E42" s="68"/>
      <c r="F42" s="68"/>
      <c r="G42" s="68"/>
      <c r="H42" s="68">
        <v>900</v>
      </c>
    </row>
    <row r="43" spans="1:8" s="5" customFormat="1" ht="15.75">
      <c r="A43" s="122" t="s">
        <v>855</v>
      </c>
      <c r="B43" s="68">
        <v>115</v>
      </c>
      <c r="C43" s="68"/>
      <c r="D43" s="68">
        <v>750</v>
      </c>
      <c r="E43" s="68"/>
      <c r="F43" s="68"/>
      <c r="G43" s="68"/>
      <c r="H43" s="68">
        <v>850</v>
      </c>
    </row>
    <row r="44" spans="1:8" s="5" customFormat="1" ht="15.75">
      <c r="A44" s="122" t="s">
        <v>856</v>
      </c>
      <c r="B44" s="68">
        <v>380</v>
      </c>
      <c r="C44" s="68"/>
      <c r="D44" s="68">
        <v>680</v>
      </c>
      <c r="E44" s="68"/>
      <c r="F44" s="68"/>
      <c r="G44" s="68"/>
      <c r="H44" s="68">
        <v>900</v>
      </c>
    </row>
    <row r="45" spans="1:8" s="5" customFormat="1" ht="15.75">
      <c r="A45" s="122" t="s">
        <v>848</v>
      </c>
      <c r="B45" s="68"/>
      <c r="C45" s="68"/>
      <c r="D45" s="68">
        <v>1000</v>
      </c>
      <c r="E45" s="68">
        <v>800</v>
      </c>
      <c r="F45" s="68"/>
      <c r="G45" s="68"/>
      <c r="H45" s="68">
        <v>800</v>
      </c>
    </row>
    <row r="46" spans="1:8" s="5" customFormat="1" ht="15.75">
      <c r="A46" s="122" t="s">
        <v>839</v>
      </c>
      <c r="B46" s="68">
        <v>100</v>
      </c>
      <c r="C46" s="68"/>
      <c r="D46" s="68">
        <v>1087</v>
      </c>
      <c r="E46" s="68">
        <v>588</v>
      </c>
      <c r="F46" s="68">
        <v>120</v>
      </c>
      <c r="G46" s="68">
        <v>30</v>
      </c>
      <c r="H46" s="68">
        <v>830</v>
      </c>
    </row>
    <row r="47" spans="1:8" s="5" customFormat="1" ht="15.75">
      <c r="A47" s="122" t="s">
        <v>840</v>
      </c>
      <c r="B47" s="68">
        <v>500</v>
      </c>
      <c r="C47" s="68"/>
      <c r="D47" s="68">
        <v>1100</v>
      </c>
      <c r="E47" s="68"/>
      <c r="F47" s="68">
        <v>85</v>
      </c>
      <c r="G47" s="68"/>
      <c r="H47" s="68">
        <v>2000</v>
      </c>
    </row>
    <row r="48" spans="1:8" s="5" customFormat="1" ht="15.75">
      <c r="A48" s="122" t="s">
        <v>849</v>
      </c>
      <c r="B48" s="68">
        <v>210</v>
      </c>
      <c r="C48" s="68"/>
      <c r="D48" s="68">
        <v>3170</v>
      </c>
      <c r="E48" s="68">
        <v>400</v>
      </c>
      <c r="F48" s="68"/>
      <c r="G48" s="68"/>
      <c r="H48" s="68">
        <v>950</v>
      </c>
    </row>
    <row r="49" spans="1:8" s="5" customFormat="1" ht="15.75">
      <c r="A49" s="122" t="s">
        <v>740</v>
      </c>
      <c r="B49" s="68">
        <v>3000</v>
      </c>
      <c r="C49" s="68"/>
      <c r="D49" s="68">
        <v>2400</v>
      </c>
      <c r="E49" s="68"/>
      <c r="F49" s="68"/>
      <c r="G49" s="68"/>
      <c r="H49" s="68">
        <v>7500</v>
      </c>
    </row>
    <row r="50" spans="1:8" s="5" customFormat="1" ht="31.5">
      <c r="A50" s="122" t="s">
        <v>857</v>
      </c>
      <c r="B50" s="68"/>
      <c r="C50" s="68"/>
      <c r="D50" s="68">
        <v>500</v>
      </c>
      <c r="E50" s="68"/>
      <c r="F50" s="68">
        <v>350</v>
      </c>
      <c r="G50" s="68">
        <v>200</v>
      </c>
      <c r="H50" s="68">
        <v>3500</v>
      </c>
    </row>
    <row r="51" spans="1:8" s="5" customFormat="1" ht="31.5">
      <c r="A51" s="122" t="s">
        <v>742</v>
      </c>
      <c r="B51" s="68">
        <v>680</v>
      </c>
      <c r="C51" s="68"/>
      <c r="D51" s="68"/>
      <c r="E51" s="68"/>
      <c r="F51" s="68"/>
      <c r="G51" s="68"/>
      <c r="H51" s="68">
        <v>1500</v>
      </c>
    </row>
    <row r="52" spans="1:8" s="5" customFormat="1" ht="15.75">
      <c r="A52" s="122" t="s">
        <v>741</v>
      </c>
      <c r="B52" s="68">
        <v>400</v>
      </c>
      <c r="C52" s="68"/>
      <c r="D52" s="68"/>
      <c r="E52" s="68"/>
      <c r="F52" s="68"/>
      <c r="G52" s="68"/>
      <c r="H52" s="68">
        <v>1500</v>
      </c>
    </row>
    <row r="53" spans="1:8" s="5" customFormat="1" ht="31.5">
      <c r="A53" s="122" t="s">
        <v>858</v>
      </c>
      <c r="B53" s="68">
        <v>320</v>
      </c>
      <c r="C53" s="68"/>
      <c r="D53" s="68"/>
      <c r="E53" s="68"/>
      <c r="F53" s="68"/>
      <c r="G53" s="68"/>
      <c r="H53" s="68">
        <v>1500</v>
      </c>
    </row>
    <row r="54" spans="1:8" s="5" customFormat="1" ht="31.5">
      <c r="A54" s="122" t="s">
        <v>859</v>
      </c>
      <c r="B54" s="61"/>
      <c r="C54" s="68"/>
      <c r="D54" s="68"/>
      <c r="E54" s="68"/>
      <c r="F54" s="68"/>
      <c r="G54" s="68"/>
      <c r="H54" s="68">
        <f>3400*8</f>
        <v>27200</v>
      </c>
    </row>
    <row r="55" spans="1:8" s="5" customFormat="1" ht="20.25" customHeight="1">
      <c r="A55" s="122" t="s">
        <v>919</v>
      </c>
      <c r="B55" s="61">
        <f>1400-440</f>
        <v>960</v>
      </c>
      <c r="C55" s="68"/>
      <c r="D55" s="68"/>
      <c r="E55" s="68"/>
      <c r="F55" s="68"/>
      <c r="G55" s="68"/>
      <c r="H55" s="68">
        <v>0</v>
      </c>
    </row>
    <row r="56" spans="1:8" s="5" customFormat="1" ht="31.5">
      <c r="A56" s="122" t="s">
        <v>1494</v>
      </c>
      <c r="B56" s="61">
        <v>1125</v>
      </c>
      <c r="C56" s="68">
        <v>50</v>
      </c>
      <c r="D56" s="68"/>
      <c r="E56" s="68"/>
      <c r="F56" s="68"/>
      <c r="G56" s="68"/>
      <c r="H56" s="68">
        <f>1900*7</f>
        <v>13300</v>
      </c>
    </row>
    <row r="57" spans="1:8" s="5" customFormat="1" ht="15.75">
      <c r="A57" s="58" t="s">
        <v>270</v>
      </c>
      <c r="B57" s="58">
        <f aca="true" t="shared" si="2" ref="B57:H57">SUM(B42:B56)</f>
        <v>8016</v>
      </c>
      <c r="C57" s="58">
        <f t="shared" si="2"/>
        <v>90</v>
      </c>
      <c r="D57" s="58">
        <f t="shared" si="2"/>
        <v>11487</v>
      </c>
      <c r="E57" s="58">
        <f t="shared" si="2"/>
        <v>1788</v>
      </c>
      <c r="F57" s="58">
        <f t="shared" si="2"/>
        <v>555</v>
      </c>
      <c r="G57" s="58">
        <f t="shared" si="2"/>
        <v>230</v>
      </c>
      <c r="H57" s="58">
        <f t="shared" si="2"/>
        <v>63230</v>
      </c>
    </row>
    <row r="58" spans="1:8" s="5" customFormat="1" ht="15.75">
      <c r="A58" s="58" t="s">
        <v>271</v>
      </c>
      <c r="B58" s="340">
        <f>B57+C57</f>
        <v>8106</v>
      </c>
      <c r="C58" s="340"/>
      <c r="D58" s="340">
        <f>D57+E57</f>
        <v>13275</v>
      </c>
      <c r="E58" s="340"/>
      <c r="F58" s="340">
        <f>F57+G57</f>
        <v>785</v>
      </c>
      <c r="G58" s="340"/>
      <c r="H58" s="58"/>
    </row>
    <row r="59" spans="1:8" s="5" customFormat="1" ht="15.75">
      <c r="A59" s="341"/>
      <c r="B59" s="341"/>
      <c r="C59" s="341"/>
      <c r="D59" s="341"/>
      <c r="E59" s="341"/>
      <c r="F59" s="341"/>
      <c r="G59" s="341"/>
      <c r="H59" s="341"/>
    </row>
    <row r="60" spans="1:8" s="5" customFormat="1" ht="15.75">
      <c r="A60" s="339" t="s">
        <v>278</v>
      </c>
      <c r="B60" s="339"/>
      <c r="C60" s="339"/>
      <c r="D60" s="339"/>
      <c r="E60" s="339"/>
      <c r="F60" s="339"/>
      <c r="G60" s="339"/>
      <c r="H60" s="339"/>
    </row>
    <row r="61" spans="1:8" s="5" customFormat="1" ht="15.75">
      <c r="A61" s="122" t="s">
        <v>860</v>
      </c>
      <c r="B61" s="123">
        <v>90</v>
      </c>
      <c r="C61" s="123"/>
      <c r="D61" s="123"/>
      <c r="E61" s="123"/>
      <c r="F61" s="123">
        <v>132</v>
      </c>
      <c r="G61" s="123">
        <v>132</v>
      </c>
      <c r="H61" s="123"/>
    </row>
    <row r="62" spans="1:8" s="5" customFormat="1" ht="15.75">
      <c r="A62" s="58" t="s">
        <v>270</v>
      </c>
      <c r="B62" s="58">
        <f>SUM(B61:B61)</f>
        <v>90</v>
      </c>
      <c r="C62" s="58">
        <f>SUM(C61:C61)</f>
        <v>0</v>
      </c>
      <c r="D62" s="58">
        <f>SUM(D61:D61)</f>
        <v>0</v>
      </c>
      <c r="E62" s="58">
        <f>SUM(E61:E61)</f>
        <v>0</v>
      </c>
      <c r="F62" s="59">
        <v>132</v>
      </c>
      <c r="G62" s="59">
        <v>132</v>
      </c>
      <c r="H62" s="59">
        <v>4100</v>
      </c>
    </row>
    <row r="63" spans="1:8" s="5" customFormat="1" ht="15.75">
      <c r="A63" s="58" t="s">
        <v>271</v>
      </c>
      <c r="B63" s="340">
        <f>B62+C62</f>
        <v>90</v>
      </c>
      <c r="C63" s="340"/>
      <c r="D63" s="340">
        <f>D62+E62</f>
        <v>0</v>
      </c>
      <c r="E63" s="340"/>
      <c r="F63" s="340">
        <f>F62+G62</f>
        <v>264</v>
      </c>
      <c r="G63" s="340"/>
      <c r="H63" s="58"/>
    </row>
    <row r="64" spans="1:8" s="5" customFormat="1" ht="15.75">
      <c r="A64" s="341"/>
      <c r="B64" s="341"/>
      <c r="C64" s="341"/>
      <c r="D64" s="341"/>
      <c r="E64" s="341"/>
      <c r="F64" s="341"/>
      <c r="G64" s="341"/>
      <c r="H64" s="341"/>
    </row>
    <row r="65" spans="1:8" s="5" customFormat="1" ht="15.75">
      <c r="A65" s="339" t="s">
        <v>279</v>
      </c>
      <c r="B65" s="339"/>
      <c r="C65" s="339"/>
      <c r="D65" s="339"/>
      <c r="E65" s="339"/>
      <c r="F65" s="339"/>
      <c r="G65" s="339"/>
      <c r="H65" s="339"/>
    </row>
    <row r="66" spans="1:8" s="5" customFormat="1" ht="15.75">
      <c r="A66" s="122" t="s">
        <v>838</v>
      </c>
      <c r="B66" s="68">
        <v>292</v>
      </c>
      <c r="C66" s="68">
        <v>721</v>
      </c>
      <c r="D66" s="68"/>
      <c r="E66" s="68"/>
      <c r="F66" s="123"/>
      <c r="G66" s="123"/>
      <c r="H66" s="123"/>
    </row>
    <row r="67" spans="1:8" s="5" customFormat="1" ht="15.75">
      <c r="A67" s="122" t="s">
        <v>861</v>
      </c>
      <c r="B67" s="68">
        <v>551</v>
      </c>
      <c r="C67" s="124" t="s">
        <v>280</v>
      </c>
      <c r="D67" s="68"/>
      <c r="E67" s="68"/>
      <c r="F67" s="123"/>
      <c r="G67" s="123"/>
      <c r="H67" s="123"/>
    </row>
    <row r="68" spans="1:8" s="5" customFormat="1" ht="15.75">
      <c r="A68" s="122" t="s">
        <v>862</v>
      </c>
      <c r="B68" s="68">
        <v>228</v>
      </c>
      <c r="C68" s="68">
        <v>446</v>
      </c>
      <c r="D68" s="68"/>
      <c r="E68" s="68"/>
      <c r="F68" s="123"/>
      <c r="G68" s="123"/>
      <c r="H68" s="123"/>
    </row>
    <row r="69" spans="1:8" s="5" customFormat="1" ht="15.75">
      <c r="A69" s="122" t="s">
        <v>863</v>
      </c>
      <c r="B69" s="68">
        <v>453</v>
      </c>
      <c r="C69" s="68">
        <v>176</v>
      </c>
      <c r="D69" s="68"/>
      <c r="E69" s="68"/>
      <c r="F69" s="123"/>
      <c r="G69" s="123"/>
      <c r="H69" s="123"/>
    </row>
    <row r="70" spans="1:8" s="5" customFormat="1" ht="15.75">
      <c r="A70" s="122" t="s">
        <v>839</v>
      </c>
      <c r="B70" s="124" t="s">
        <v>280</v>
      </c>
      <c r="C70" s="68">
        <v>362</v>
      </c>
      <c r="D70" s="68"/>
      <c r="E70" s="68"/>
      <c r="F70" s="123"/>
      <c r="G70" s="123"/>
      <c r="H70" s="123"/>
    </row>
    <row r="71" spans="1:8" s="5" customFormat="1" ht="15.75">
      <c r="A71" s="122" t="s">
        <v>840</v>
      </c>
      <c r="B71" s="68">
        <v>324</v>
      </c>
      <c r="C71" s="68"/>
      <c r="D71" s="68"/>
      <c r="E71" s="68"/>
      <c r="F71" s="123"/>
      <c r="G71" s="123"/>
      <c r="H71" s="123"/>
    </row>
    <row r="72" spans="1:8" s="5" customFormat="1" ht="15.75">
      <c r="A72" s="122" t="s">
        <v>849</v>
      </c>
      <c r="B72" s="68"/>
      <c r="C72" s="68">
        <v>175</v>
      </c>
      <c r="D72" s="68"/>
      <c r="E72" s="68"/>
      <c r="F72" s="123"/>
      <c r="G72" s="123"/>
      <c r="H72" s="123"/>
    </row>
    <row r="73" spans="1:8" s="5" customFormat="1" ht="15.75">
      <c r="A73" s="58" t="s">
        <v>270</v>
      </c>
      <c r="B73" s="58">
        <f>SUM(B66:B72)</f>
        <v>1848</v>
      </c>
      <c r="C73" s="58">
        <f>SUM(C66:C72)</f>
        <v>1880</v>
      </c>
      <c r="D73" s="58">
        <f>SUM(D66:D72)</f>
        <v>0</v>
      </c>
      <c r="E73" s="58">
        <f>SUM(E66:E72)</f>
        <v>0</v>
      </c>
      <c r="F73" s="59">
        <v>618</v>
      </c>
      <c r="G73" s="59">
        <v>618</v>
      </c>
      <c r="H73" s="59">
        <v>4700</v>
      </c>
    </row>
    <row r="74" spans="1:8" s="5" customFormat="1" ht="15.75">
      <c r="A74" s="58" t="s">
        <v>271</v>
      </c>
      <c r="B74" s="340">
        <f>B73+C73</f>
        <v>3728</v>
      </c>
      <c r="C74" s="340"/>
      <c r="D74" s="340">
        <f>D73+E73</f>
        <v>0</v>
      </c>
      <c r="E74" s="340"/>
      <c r="F74" s="340">
        <f>F73+G73</f>
        <v>1236</v>
      </c>
      <c r="G74" s="340"/>
      <c r="H74" s="58"/>
    </row>
    <row r="75" spans="1:8" s="5" customFormat="1" ht="15.75">
      <c r="A75" s="341"/>
      <c r="B75" s="341"/>
      <c r="C75" s="341"/>
      <c r="D75" s="341"/>
      <c r="E75" s="341"/>
      <c r="F75" s="341"/>
      <c r="G75" s="341"/>
      <c r="H75" s="341"/>
    </row>
    <row r="76" spans="1:8" s="5" customFormat="1" ht="15.75">
      <c r="A76" s="339" t="s">
        <v>281</v>
      </c>
      <c r="B76" s="339"/>
      <c r="C76" s="339"/>
      <c r="D76" s="339"/>
      <c r="E76" s="339"/>
      <c r="F76" s="339"/>
      <c r="G76" s="339"/>
      <c r="H76" s="339"/>
    </row>
    <row r="77" spans="1:8" s="5" customFormat="1" ht="15.75">
      <c r="A77" s="122" t="s">
        <v>864</v>
      </c>
      <c r="B77" s="68">
        <v>337</v>
      </c>
      <c r="C77" s="68">
        <v>114</v>
      </c>
      <c r="D77" s="68">
        <v>279</v>
      </c>
      <c r="E77" s="68">
        <v>150</v>
      </c>
      <c r="F77" s="68"/>
      <c r="G77" s="68"/>
      <c r="H77" s="123"/>
    </row>
    <row r="78" spans="1:8" s="5" customFormat="1" ht="15.75">
      <c r="A78" s="122" t="s">
        <v>865</v>
      </c>
      <c r="B78" s="68">
        <v>602</v>
      </c>
      <c r="C78" s="68">
        <v>300</v>
      </c>
      <c r="D78" s="68">
        <v>1204</v>
      </c>
      <c r="E78" s="68">
        <v>157</v>
      </c>
      <c r="F78" s="68"/>
      <c r="G78" s="68"/>
      <c r="H78" s="123"/>
    </row>
    <row r="79" spans="1:8" s="5" customFormat="1" ht="15.75">
      <c r="A79" s="122" t="s">
        <v>814</v>
      </c>
      <c r="B79" s="68">
        <v>650</v>
      </c>
      <c r="C79" s="68">
        <v>298</v>
      </c>
      <c r="D79" s="68">
        <v>571</v>
      </c>
      <c r="E79" s="68">
        <v>471</v>
      </c>
      <c r="F79" s="68"/>
      <c r="G79" s="68"/>
      <c r="H79" s="123"/>
    </row>
    <row r="80" spans="1:8" s="5" customFormat="1" ht="15.75">
      <c r="A80" s="122" t="s">
        <v>816</v>
      </c>
      <c r="B80" s="68">
        <v>600</v>
      </c>
      <c r="C80" s="68">
        <v>295</v>
      </c>
      <c r="D80" s="68">
        <v>521</v>
      </c>
      <c r="E80" s="68">
        <v>471</v>
      </c>
      <c r="F80" s="68"/>
      <c r="G80" s="68"/>
      <c r="H80" s="123"/>
    </row>
    <row r="81" spans="1:8" s="5" customFormat="1" ht="15.75">
      <c r="A81" s="122" t="s">
        <v>817</v>
      </c>
      <c r="B81" s="68">
        <v>650</v>
      </c>
      <c r="C81" s="68">
        <v>340</v>
      </c>
      <c r="D81" s="68">
        <v>521</v>
      </c>
      <c r="E81" s="68">
        <v>471</v>
      </c>
      <c r="F81" s="68"/>
      <c r="G81" s="68"/>
      <c r="H81" s="123"/>
    </row>
    <row r="82" spans="1:8" s="5" customFormat="1" ht="15.75">
      <c r="A82" s="122" t="s">
        <v>818</v>
      </c>
      <c r="B82" s="68">
        <v>600</v>
      </c>
      <c r="C82" s="68">
        <v>371</v>
      </c>
      <c r="D82" s="68">
        <v>463</v>
      </c>
      <c r="E82" s="68">
        <v>471</v>
      </c>
      <c r="F82" s="68"/>
      <c r="G82" s="68"/>
      <c r="H82" s="123"/>
    </row>
    <row r="83" spans="1:8" s="5" customFormat="1" ht="15.75" customHeight="1">
      <c r="A83" s="58" t="s">
        <v>270</v>
      </c>
      <c r="B83" s="58">
        <f>SUM(B77:B82)</f>
        <v>3439</v>
      </c>
      <c r="C83" s="58">
        <f>SUM(C77:C82)</f>
        <v>1718</v>
      </c>
      <c r="D83" s="58">
        <f>SUM(D77:D82)</f>
        <v>3559</v>
      </c>
      <c r="E83" s="58">
        <f>SUM(E77:E82)</f>
        <v>2191</v>
      </c>
      <c r="F83" s="59">
        <v>2944</v>
      </c>
      <c r="G83" s="59">
        <v>2944</v>
      </c>
      <c r="H83" s="59">
        <v>9500</v>
      </c>
    </row>
    <row r="84" spans="1:8" s="5" customFormat="1" ht="15.75">
      <c r="A84" s="58" t="s">
        <v>271</v>
      </c>
      <c r="B84" s="340">
        <f>B83+C83</f>
        <v>5157</v>
      </c>
      <c r="C84" s="340"/>
      <c r="D84" s="340">
        <f>D83+E83</f>
        <v>5750</v>
      </c>
      <c r="E84" s="340"/>
      <c r="F84" s="340">
        <f>F83+G83</f>
        <v>5888</v>
      </c>
      <c r="G84" s="340"/>
      <c r="H84" s="58"/>
    </row>
    <row r="85" spans="1:8" s="5" customFormat="1" ht="15.75">
      <c r="A85" s="341"/>
      <c r="B85" s="341"/>
      <c r="C85" s="341"/>
      <c r="D85" s="341"/>
      <c r="E85" s="341"/>
      <c r="F85" s="341"/>
      <c r="G85" s="341"/>
      <c r="H85" s="341"/>
    </row>
    <row r="86" spans="1:8" s="5" customFormat="1" ht="15.75">
      <c r="A86" s="339" t="s">
        <v>282</v>
      </c>
      <c r="B86" s="339"/>
      <c r="C86" s="339"/>
      <c r="D86" s="339"/>
      <c r="E86" s="339"/>
      <c r="F86" s="339"/>
      <c r="G86" s="339"/>
      <c r="H86" s="339"/>
    </row>
    <row r="87" spans="1:8" s="5" customFormat="1" ht="15.75">
      <c r="A87" s="122" t="s">
        <v>866</v>
      </c>
      <c r="B87" s="68"/>
      <c r="C87" s="68"/>
      <c r="D87" s="68"/>
      <c r="E87" s="68"/>
      <c r="F87" s="68">
        <v>310</v>
      </c>
      <c r="G87" s="68">
        <v>310</v>
      </c>
      <c r="H87" s="68">
        <v>1860</v>
      </c>
    </row>
    <row r="88" spans="1:8" s="5" customFormat="1" ht="15.75">
      <c r="A88" s="122" t="s">
        <v>867</v>
      </c>
      <c r="B88" s="68">
        <v>650</v>
      </c>
      <c r="C88" s="68">
        <v>400</v>
      </c>
      <c r="D88" s="68">
        <v>88</v>
      </c>
      <c r="E88" s="68">
        <v>45</v>
      </c>
      <c r="F88" s="68">
        <v>255</v>
      </c>
      <c r="G88" s="68">
        <v>200</v>
      </c>
      <c r="H88" s="68">
        <v>724</v>
      </c>
    </row>
    <row r="89" spans="1:8" s="5" customFormat="1" ht="15.75">
      <c r="A89" s="58" t="s">
        <v>270</v>
      </c>
      <c r="B89" s="58">
        <f aca="true" t="shared" si="3" ref="B89:H89">SUM(B87:B88)</f>
        <v>650</v>
      </c>
      <c r="C89" s="58">
        <f t="shared" si="3"/>
        <v>400</v>
      </c>
      <c r="D89" s="58">
        <f t="shared" si="3"/>
        <v>88</v>
      </c>
      <c r="E89" s="58">
        <f t="shared" si="3"/>
        <v>45</v>
      </c>
      <c r="F89" s="59">
        <f t="shared" si="3"/>
        <v>565</v>
      </c>
      <c r="G89" s="59">
        <f t="shared" si="3"/>
        <v>510</v>
      </c>
      <c r="H89" s="59">
        <f t="shared" si="3"/>
        <v>2584</v>
      </c>
    </row>
    <row r="90" spans="1:8" s="5" customFormat="1" ht="15.75">
      <c r="A90" s="58" t="s">
        <v>271</v>
      </c>
      <c r="B90" s="340">
        <f>B89+C89</f>
        <v>1050</v>
      </c>
      <c r="C90" s="340"/>
      <c r="D90" s="340">
        <f>D89+E89</f>
        <v>133</v>
      </c>
      <c r="E90" s="340"/>
      <c r="F90" s="340">
        <f>F89+G89</f>
        <v>1075</v>
      </c>
      <c r="G90" s="340"/>
      <c r="H90" s="58"/>
    </row>
    <row r="91" spans="1:8" s="5" customFormat="1" ht="15.75">
      <c r="A91" s="341"/>
      <c r="B91" s="341"/>
      <c r="C91" s="341"/>
      <c r="D91" s="341"/>
      <c r="E91" s="341"/>
      <c r="F91" s="341"/>
      <c r="G91" s="341"/>
      <c r="H91" s="341"/>
    </row>
    <row r="92" spans="1:8" s="5" customFormat="1" ht="15.75">
      <c r="A92" s="339" t="s">
        <v>283</v>
      </c>
      <c r="B92" s="339"/>
      <c r="C92" s="339"/>
      <c r="D92" s="339"/>
      <c r="E92" s="339"/>
      <c r="F92" s="339"/>
      <c r="G92" s="339"/>
      <c r="H92" s="339"/>
    </row>
    <row r="93" spans="1:8" s="5" customFormat="1" ht="15.75">
      <c r="A93" s="85" t="s">
        <v>1498</v>
      </c>
      <c r="B93" s="131"/>
      <c r="C93" s="69">
        <v>275</v>
      </c>
      <c r="D93" s="131"/>
      <c r="E93" s="131"/>
      <c r="F93" s="131"/>
      <c r="G93" s="131"/>
      <c r="H93" s="131"/>
    </row>
    <row r="94" spans="1:8" s="5" customFormat="1" ht="15.75">
      <c r="A94" s="122" t="s">
        <v>868</v>
      </c>
      <c r="B94" s="68">
        <v>400</v>
      </c>
      <c r="C94" s="68">
        <v>400</v>
      </c>
      <c r="D94" s="68"/>
      <c r="E94" s="68"/>
      <c r="F94" s="123"/>
      <c r="G94" s="123"/>
      <c r="H94" s="123"/>
    </row>
    <row r="95" spans="1:8" s="5" customFormat="1" ht="15.75">
      <c r="A95" s="122" t="s">
        <v>869</v>
      </c>
      <c r="B95" s="68">
        <v>1307</v>
      </c>
      <c r="C95" s="68">
        <v>1101</v>
      </c>
      <c r="D95" s="68">
        <v>2634</v>
      </c>
      <c r="E95" s="68">
        <v>450</v>
      </c>
      <c r="F95" s="123"/>
      <c r="G95" s="123"/>
      <c r="H95" s="123"/>
    </row>
    <row r="96" spans="1:8" s="5" customFormat="1" ht="31.5">
      <c r="A96" s="122" t="s">
        <v>870</v>
      </c>
      <c r="B96" s="68">
        <v>150</v>
      </c>
      <c r="C96" s="68">
        <v>369</v>
      </c>
      <c r="D96" s="68">
        <v>150</v>
      </c>
      <c r="E96" s="68">
        <v>204</v>
      </c>
      <c r="F96" s="123"/>
      <c r="G96" s="123"/>
      <c r="H96" s="123"/>
    </row>
    <row r="97" spans="1:8" s="5" customFormat="1" ht="15.75">
      <c r="A97" s="122" t="s">
        <v>871</v>
      </c>
      <c r="B97" s="68">
        <v>150</v>
      </c>
      <c r="C97" s="68">
        <v>300</v>
      </c>
      <c r="D97" s="68">
        <v>150</v>
      </c>
      <c r="E97" s="68"/>
      <c r="F97" s="123"/>
      <c r="G97" s="123"/>
      <c r="H97" s="123"/>
    </row>
    <row r="98" spans="1:8" s="5" customFormat="1" ht="15.75">
      <c r="A98" s="122" t="s">
        <v>822</v>
      </c>
      <c r="B98" s="68">
        <v>585</v>
      </c>
      <c r="C98" s="68">
        <v>140</v>
      </c>
      <c r="D98" s="68">
        <v>483</v>
      </c>
      <c r="E98" s="68"/>
      <c r="F98" s="123"/>
      <c r="G98" s="123"/>
      <c r="H98" s="123"/>
    </row>
    <row r="99" spans="1:8" s="5" customFormat="1" ht="15.75">
      <c r="A99" s="58" t="s">
        <v>270</v>
      </c>
      <c r="B99" s="58">
        <f>SUM(B93:B98)</f>
        <v>2592</v>
      </c>
      <c r="C99" s="58">
        <f>SUM(C93:C98)</f>
        <v>2585</v>
      </c>
      <c r="D99" s="58">
        <f>SUM(D93:D98)</f>
        <v>3417</v>
      </c>
      <c r="E99" s="58">
        <f>SUM(E93:E98)</f>
        <v>654</v>
      </c>
      <c r="F99" s="59">
        <v>1709</v>
      </c>
      <c r="G99" s="59">
        <v>1709</v>
      </c>
      <c r="H99" s="59">
        <v>12900</v>
      </c>
    </row>
    <row r="100" spans="1:8" s="5" customFormat="1" ht="15.75">
      <c r="A100" s="58" t="s">
        <v>271</v>
      </c>
      <c r="B100" s="340">
        <f>B99+C99</f>
        <v>5177</v>
      </c>
      <c r="C100" s="340"/>
      <c r="D100" s="340">
        <f>D99+E99</f>
        <v>4071</v>
      </c>
      <c r="E100" s="340"/>
      <c r="F100" s="340">
        <f>F99+G99</f>
        <v>3418</v>
      </c>
      <c r="G100" s="340"/>
      <c r="H100" s="58"/>
    </row>
    <row r="101" spans="1:8" s="5" customFormat="1" ht="15.75">
      <c r="A101" s="341"/>
      <c r="B101" s="341"/>
      <c r="C101" s="341"/>
      <c r="D101" s="341"/>
      <c r="E101" s="341"/>
      <c r="F101" s="341"/>
      <c r="G101" s="341"/>
      <c r="H101" s="341"/>
    </row>
    <row r="102" spans="1:8" s="5" customFormat="1" ht="15.75">
      <c r="A102" s="339" t="s">
        <v>284</v>
      </c>
      <c r="B102" s="339"/>
      <c r="C102" s="339"/>
      <c r="D102" s="339"/>
      <c r="E102" s="339"/>
      <c r="F102" s="339"/>
      <c r="G102" s="339"/>
      <c r="H102" s="339"/>
    </row>
    <row r="103" spans="1:8" s="5" customFormat="1" ht="31.5">
      <c r="A103" s="122" t="s">
        <v>872</v>
      </c>
      <c r="B103" s="68">
        <v>75</v>
      </c>
      <c r="C103" s="68"/>
      <c r="D103" s="68">
        <v>100</v>
      </c>
      <c r="E103" s="68"/>
      <c r="F103" s="68"/>
      <c r="G103" s="68"/>
      <c r="H103" s="68"/>
    </row>
    <row r="104" spans="1:8" s="5" customFormat="1" ht="15.75">
      <c r="A104" s="122" t="s">
        <v>839</v>
      </c>
      <c r="B104" s="68">
        <v>182</v>
      </c>
      <c r="C104" s="68">
        <v>180</v>
      </c>
      <c r="D104" s="68">
        <v>100</v>
      </c>
      <c r="E104" s="68">
        <v>100</v>
      </c>
      <c r="F104" s="68"/>
      <c r="G104" s="68"/>
      <c r="H104" s="68"/>
    </row>
    <row r="105" spans="1:8" s="5" customFormat="1" ht="15.75">
      <c r="A105" s="122" t="s">
        <v>840</v>
      </c>
      <c r="B105" s="68">
        <v>220</v>
      </c>
      <c r="C105" s="68">
        <v>420</v>
      </c>
      <c r="D105" s="68">
        <v>0</v>
      </c>
      <c r="E105" s="68">
        <v>0</v>
      </c>
      <c r="F105" s="68">
        <v>100</v>
      </c>
      <c r="G105" s="68">
        <v>100</v>
      </c>
      <c r="H105" s="68">
        <v>880</v>
      </c>
    </row>
    <row r="106" spans="1:8" s="5" customFormat="1" ht="15.75">
      <c r="A106" s="122" t="s">
        <v>841</v>
      </c>
      <c r="B106" s="68">
        <v>250</v>
      </c>
      <c r="C106" s="68">
        <v>190</v>
      </c>
      <c r="D106" s="68">
        <v>0</v>
      </c>
      <c r="E106" s="68">
        <v>0</v>
      </c>
      <c r="F106" s="68">
        <v>95</v>
      </c>
      <c r="G106" s="68">
        <v>95</v>
      </c>
      <c r="H106" s="68">
        <v>1020</v>
      </c>
    </row>
    <row r="107" spans="1:8" s="5" customFormat="1" ht="15.75">
      <c r="A107" s="58" t="s">
        <v>270</v>
      </c>
      <c r="B107" s="58">
        <f>SUM(B103:B106)</f>
        <v>727</v>
      </c>
      <c r="C107" s="58">
        <f>SUM(C103:C106)</f>
        <v>790</v>
      </c>
      <c r="D107" s="58">
        <f>SUM(D103:D106)</f>
        <v>200</v>
      </c>
      <c r="E107" s="58">
        <f>SUM(E103:E106)</f>
        <v>100</v>
      </c>
      <c r="F107" s="59">
        <v>348</v>
      </c>
      <c r="G107" s="59">
        <v>348</v>
      </c>
      <c r="H107" s="59">
        <v>3400</v>
      </c>
    </row>
    <row r="108" spans="1:8" s="5" customFormat="1" ht="15.75">
      <c r="A108" s="58" t="s">
        <v>271</v>
      </c>
      <c r="B108" s="340">
        <f>B107+C107</f>
        <v>1517</v>
      </c>
      <c r="C108" s="340"/>
      <c r="D108" s="340">
        <f>D107+E107</f>
        <v>300</v>
      </c>
      <c r="E108" s="340"/>
      <c r="F108" s="340">
        <f>F107+G107</f>
        <v>696</v>
      </c>
      <c r="G108" s="340"/>
      <c r="H108" s="58"/>
    </row>
    <row r="109" spans="1:8" s="5" customFormat="1" ht="15.75">
      <c r="A109" s="341"/>
      <c r="B109" s="341"/>
      <c r="C109" s="341"/>
      <c r="D109" s="341"/>
      <c r="E109" s="341"/>
      <c r="F109" s="341"/>
      <c r="G109" s="341"/>
      <c r="H109" s="341"/>
    </row>
    <row r="110" spans="1:8" s="5" customFormat="1" ht="15.75">
      <c r="A110" s="339" t="s">
        <v>593</v>
      </c>
      <c r="B110" s="339"/>
      <c r="C110" s="339"/>
      <c r="D110" s="339"/>
      <c r="E110" s="339"/>
      <c r="F110" s="339"/>
      <c r="G110" s="339"/>
      <c r="H110" s="339"/>
    </row>
    <row r="111" spans="1:8" s="5" customFormat="1" ht="15.75">
      <c r="A111" s="122" t="s">
        <v>864</v>
      </c>
      <c r="B111" s="68"/>
      <c r="C111" s="68">
        <v>196</v>
      </c>
      <c r="D111" s="68"/>
      <c r="E111" s="68"/>
      <c r="F111" s="68"/>
      <c r="G111" s="68"/>
      <c r="H111" s="68"/>
    </row>
    <row r="112" spans="1:8" s="5" customFormat="1" ht="15.75">
      <c r="A112" s="122" t="s">
        <v>873</v>
      </c>
      <c r="B112" s="68">
        <v>302</v>
      </c>
      <c r="C112" s="68">
        <v>387</v>
      </c>
      <c r="D112" s="68"/>
      <c r="E112" s="68"/>
      <c r="F112" s="68"/>
      <c r="G112" s="68"/>
      <c r="H112" s="68"/>
    </row>
    <row r="113" spans="1:8" s="5" customFormat="1" ht="15.75">
      <c r="A113" s="122" t="s">
        <v>814</v>
      </c>
      <c r="B113" s="68">
        <v>133</v>
      </c>
      <c r="C113" s="68">
        <v>200</v>
      </c>
      <c r="D113" s="68"/>
      <c r="E113" s="68"/>
      <c r="F113" s="68"/>
      <c r="G113" s="68"/>
      <c r="H113" s="68"/>
    </row>
    <row r="114" spans="1:8" s="5" customFormat="1" ht="15.75">
      <c r="A114" s="122" t="s">
        <v>816</v>
      </c>
      <c r="B114" s="68">
        <v>231</v>
      </c>
      <c r="C114" s="68">
        <v>309</v>
      </c>
      <c r="D114" s="68"/>
      <c r="E114" s="68"/>
      <c r="F114" s="68"/>
      <c r="G114" s="68"/>
      <c r="H114" s="68"/>
    </row>
    <row r="115" spans="1:8" s="5" customFormat="1" ht="15.75">
      <c r="A115" s="122" t="s">
        <v>817</v>
      </c>
      <c r="B115" s="68">
        <v>261</v>
      </c>
      <c r="C115" s="68">
        <v>300</v>
      </c>
      <c r="D115" s="68"/>
      <c r="E115" s="68"/>
      <c r="F115" s="68"/>
      <c r="G115" s="68"/>
      <c r="H115" s="68"/>
    </row>
    <row r="116" spans="1:8" s="5" customFormat="1" ht="15.75">
      <c r="A116" s="122" t="s">
        <v>818</v>
      </c>
      <c r="B116" s="68">
        <v>238</v>
      </c>
      <c r="C116" s="68">
        <v>309</v>
      </c>
      <c r="D116" s="68"/>
      <c r="E116" s="68"/>
      <c r="F116" s="68"/>
      <c r="G116" s="68"/>
      <c r="H116" s="68"/>
    </row>
    <row r="117" spans="1:8" s="5" customFormat="1" ht="31.5">
      <c r="A117" s="122" t="s">
        <v>874</v>
      </c>
      <c r="B117" s="68"/>
      <c r="C117" s="68">
        <v>140</v>
      </c>
      <c r="D117" s="68"/>
      <c r="E117" s="68"/>
      <c r="F117" s="68"/>
      <c r="G117" s="68"/>
      <c r="H117" s="68"/>
    </row>
    <row r="118" spans="1:8" s="5" customFormat="1" ht="15.75">
      <c r="A118" s="58" t="s">
        <v>270</v>
      </c>
      <c r="B118" s="58">
        <f>SUM(B111:B117)</f>
        <v>1165</v>
      </c>
      <c r="C118" s="58">
        <f>SUM(C111:C117)</f>
        <v>1841</v>
      </c>
      <c r="D118" s="58">
        <v>142</v>
      </c>
      <c r="E118" s="58">
        <f>SUM(E111:E117)</f>
        <v>0</v>
      </c>
      <c r="F118" s="59">
        <v>628</v>
      </c>
      <c r="G118" s="59">
        <v>628</v>
      </c>
      <c r="H118" s="59">
        <v>5400</v>
      </c>
    </row>
    <row r="119" spans="1:8" s="5" customFormat="1" ht="15.75">
      <c r="A119" s="58" t="s">
        <v>271</v>
      </c>
      <c r="B119" s="340">
        <f>B118+C118</f>
        <v>3006</v>
      </c>
      <c r="C119" s="340"/>
      <c r="D119" s="340">
        <f>D118+E118</f>
        <v>142</v>
      </c>
      <c r="E119" s="340"/>
      <c r="F119" s="340">
        <f>F118+G118</f>
        <v>1256</v>
      </c>
      <c r="G119" s="340"/>
      <c r="H119" s="58"/>
    </row>
    <row r="120" spans="1:8" s="5" customFormat="1" ht="15.75">
      <c r="A120" s="341"/>
      <c r="B120" s="341"/>
      <c r="C120" s="341"/>
      <c r="D120" s="341"/>
      <c r="E120" s="341"/>
      <c r="F120" s="341"/>
      <c r="G120" s="341"/>
      <c r="H120" s="341"/>
    </row>
    <row r="121" spans="1:8" s="5" customFormat="1" ht="15.75">
      <c r="A121" s="339" t="s">
        <v>285</v>
      </c>
      <c r="B121" s="339"/>
      <c r="C121" s="339"/>
      <c r="D121" s="339"/>
      <c r="E121" s="339"/>
      <c r="F121" s="339"/>
      <c r="G121" s="339"/>
      <c r="H121" s="339"/>
    </row>
    <row r="122" spans="1:8" s="5" customFormat="1" ht="31.5">
      <c r="A122" s="122" t="s">
        <v>875</v>
      </c>
      <c r="B122" s="68">
        <v>360</v>
      </c>
      <c r="C122" s="68"/>
      <c r="D122" s="68">
        <v>600</v>
      </c>
      <c r="E122" s="68"/>
      <c r="F122" s="68"/>
      <c r="G122" s="68"/>
      <c r="H122" s="68"/>
    </row>
    <row r="123" spans="1:8" s="5" customFormat="1" ht="15.75">
      <c r="A123" s="58" t="s">
        <v>270</v>
      </c>
      <c r="B123" s="58">
        <f>SUM(B122:B122)</f>
        <v>360</v>
      </c>
      <c r="C123" s="58">
        <f>SUM(C122:C122)</f>
        <v>0</v>
      </c>
      <c r="D123" s="58">
        <f>SUM(D122:D122)</f>
        <v>600</v>
      </c>
      <c r="E123" s="58">
        <f>SUM(E122:E122)</f>
        <v>0</v>
      </c>
      <c r="F123" s="59">
        <v>465</v>
      </c>
      <c r="G123" s="59">
        <v>465</v>
      </c>
      <c r="H123" s="59">
        <v>900</v>
      </c>
    </row>
    <row r="124" spans="1:8" s="5" customFormat="1" ht="15.75">
      <c r="A124" s="58" t="s">
        <v>271</v>
      </c>
      <c r="B124" s="340">
        <f>B123+C123</f>
        <v>360</v>
      </c>
      <c r="C124" s="340"/>
      <c r="D124" s="340">
        <f>D123+E123</f>
        <v>600</v>
      </c>
      <c r="E124" s="340"/>
      <c r="F124" s="340">
        <f>F123+G123</f>
        <v>930</v>
      </c>
      <c r="G124" s="340"/>
      <c r="H124" s="58"/>
    </row>
    <row r="125" spans="1:8" s="5" customFormat="1" ht="15.75">
      <c r="A125" s="341"/>
      <c r="B125" s="341"/>
      <c r="C125" s="341"/>
      <c r="D125" s="341"/>
      <c r="E125" s="341"/>
      <c r="F125" s="341"/>
      <c r="G125" s="341"/>
      <c r="H125" s="341"/>
    </row>
    <row r="126" spans="1:8" s="5" customFormat="1" ht="15.75">
      <c r="A126" s="339" t="s">
        <v>286</v>
      </c>
      <c r="B126" s="339"/>
      <c r="C126" s="339"/>
      <c r="D126" s="339"/>
      <c r="E126" s="339"/>
      <c r="F126" s="339"/>
      <c r="G126" s="339"/>
      <c r="H126" s="339"/>
    </row>
    <row r="127" spans="1:8" s="5" customFormat="1" ht="15.75">
      <c r="A127" s="122" t="s">
        <v>876</v>
      </c>
      <c r="B127" s="68">
        <v>200</v>
      </c>
      <c r="C127" s="68"/>
      <c r="D127" s="68"/>
      <c r="E127" s="68"/>
      <c r="F127" s="68"/>
      <c r="G127" s="68"/>
      <c r="H127" s="68"/>
    </row>
    <row r="128" spans="1:8" s="5" customFormat="1" ht="15.75">
      <c r="A128" s="58" t="s">
        <v>270</v>
      </c>
      <c r="B128" s="58">
        <f>SUM(B127:B127)</f>
        <v>200</v>
      </c>
      <c r="C128" s="58">
        <f>SUM(C127:C127)</f>
        <v>0</v>
      </c>
      <c r="D128" s="58">
        <f>SUM(D127:D127)</f>
        <v>0</v>
      </c>
      <c r="E128" s="58">
        <f>SUM(E127:E127)</f>
        <v>0</v>
      </c>
      <c r="F128" s="59"/>
      <c r="G128" s="59"/>
      <c r="H128" s="59">
        <v>16000</v>
      </c>
    </row>
    <row r="129" spans="1:8" s="5" customFormat="1" ht="15.75">
      <c r="A129" s="58" t="s">
        <v>271</v>
      </c>
      <c r="B129" s="340">
        <f>B128+C128</f>
        <v>200</v>
      </c>
      <c r="C129" s="340"/>
      <c r="D129" s="340">
        <f>D128+E128</f>
        <v>0</v>
      </c>
      <c r="E129" s="340"/>
      <c r="F129" s="340">
        <f>F128+G128</f>
        <v>0</v>
      </c>
      <c r="G129" s="340"/>
      <c r="H129" s="58"/>
    </row>
    <row r="130" spans="1:8" s="5" customFormat="1" ht="15.75">
      <c r="A130" s="341"/>
      <c r="B130" s="341"/>
      <c r="C130" s="341"/>
      <c r="D130" s="341"/>
      <c r="E130" s="341"/>
      <c r="F130" s="341"/>
      <c r="G130" s="341"/>
      <c r="H130" s="341"/>
    </row>
    <row r="131" spans="1:8" s="5" customFormat="1" ht="15.75">
      <c r="A131" s="339" t="s">
        <v>287</v>
      </c>
      <c r="B131" s="339"/>
      <c r="C131" s="339"/>
      <c r="D131" s="339"/>
      <c r="E131" s="339"/>
      <c r="F131" s="339"/>
      <c r="G131" s="339"/>
      <c r="H131" s="339"/>
    </row>
    <row r="132" spans="1:8" s="5" customFormat="1" ht="15.75">
      <c r="A132" s="46" t="s">
        <v>877</v>
      </c>
      <c r="B132" s="68">
        <v>427</v>
      </c>
      <c r="C132" s="68">
        <v>305</v>
      </c>
      <c r="D132" s="68">
        <v>460</v>
      </c>
      <c r="E132" s="68">
        <v>0</v>
      </c>
      <c r="F132" s="68">
        <v>122</v>
      </c>
      <c r="G132" s="68">
        <v>122</v>
      </c>
      <c r="H132" s="68">
        <v>975</v>
      </c>
    </row>
    <row r="133" spans="1:8" s="5" customFormat="1" ht="15.75">
      <c r="A133" s="46" t="s">
        <v>878</v>
      </c>
      <c r="B133" s="68">
        <v>310</v>
      </c>
      <c r="C133" s="68">
        <v>385</v>
      </c>
      <c r="D133" s="68">
        <v>0</v>
      </c>
      <c r="E133" s="68">
        <v>0</v>
      </c>
      <c r="F133" s="68">
        <v>110</v>
      </c>
      <c r="G133" s="68">
        <v>110</v>
      </c>
      <c r="H133" s="68">
        <v>874</v>
      </c>
    </row>
    <row r="134" spans="1:8" s="5" customFormat="1" ht="15.75">
      <c r="A134" s="46" t="s">
        <v>814</v>
      </c>
      <c r="B134" s="68">
        <v>369</v>
      </c>
      <c r="C134" s="68">
        <v>369</v>
      </c>
      <c r="D134" s="68">
        <v>0</v>
      </c>
      <c r="E134" s="68">
        <v>0</v>
      </c>
      <c r="F134" s="68">
        <v>123</v>
      </c>
      <c r="G134" s="68">
        <v>123</v>
      </c>
      <c r="H134" s="68">
        <v>1135</v>
      </c>
    </row>
    <row r="135" spans="1:8" s="5" customFormat="1" ht="15.75">
      <c r="A135" s="46" t="s">
        <v>816</v>
      </c>
      <c r="B135" s="68">
        <v>372</v>
      </c>
      <c r="C135" s="68">
        <v>372</v>
      </c>
      <c r="D135" s="68">
        <v>0</v>
      </c>
      <c r="E135" s="68">
        <v>0</v>
      </c>
      <c r="F135" s="68">
        <v>124</v>
      </c>
      <c r="G135" s="68">
        <v>124</v>
      </c>
      <c r="H135" s="68">
        <v>1116</v>
      </c>
    </row>
    <row r="136" spans="1:8" s="5" customFormat="1" ht="15.75">
      <c r="A136" s="46" t="s">
        <v>817</v>
      </c>
      <c r="B136" s="68">
        <v>305</v>
      </c>
      <c r="C136" s="68">
        <v>350</v>
      </c>
      <c r="D136" s="68">
        <v>0</v>
      </c>
      <c r="E136" s="68">
        <v>0</v>
      </c>
      <c r="F136" s="68">
        <v>122</v>
      </c>
      <c r="G136" s="68">
        <v>122</v>
      </c>
      <c r="H136" s="68">
        <v>1159</v>
      </c>
    </row>
    <row r="137" spans="1:8" s="5" customFormat="1" ht="15.75">
      <c r="A137" s="46" t="s">
        <v>818</v>
      </c>
      <c r="B137" s="68">
        <v>166</v>
      </c>
      <c r="C137" s="68">
        <v>100</v>
      </c>
      <c r="D137" s="68"/>
      <c r="E137" s="68"/>
      <c r="F137" s="68"/>
      <c r="G137" s="68"/>
      <c r="H137" s="68"/>
    </row>
    <row r="138" spans="1:8" s="5" customFormat="1" ht="15.75">
      <c r="A138" s="46" t="s">
        <v>820</v>
      </c>
      <c r="B138" s="68">
        <v>120</v>
      </c>
      <c r="C138" s="68">
        <v>489</v>
      </c>
      <c r="D138" s="68"/>
      <c r="E138" s="68"/>
      <c r="F138" s="68"/>
      <c r="G138" s="68"/>
      <c r="H138" s="68"/>
    </row>
    <row r="139" spans="1:8" s="5" customFormat="1" ht="15.75">
      <c r="A139" s="46" t="s">
        <v>860</v>
      </c>
      <c r="B139" s="68">
        <v>237</v>
      </c>
      <c r="C139" s="68">
        <v>285</v>
      </c>
      <c r="D139" s="68"/>
      <c r="E139" s="68"/>
      <c r="F139" s="68"/>
      <c r="G139" s="68"/>
      <c r="H139" s="68"/>
    </row>
    <row r="140" spans="1:8" s="5" customFormat="1" ht="15.75">
      <c r="A140" s="46" t="s">
        <v>879</v>
      </c>
      <c r="B140" s="68">
        <v>111</v>
      </c>
      <c r="C140" s="68">
        <v>151</v>
      </c>
      <c r="D140" s="68"/>
      <c r="E140" s="68"/>
      <c r="F140" s="68"/>
      <c r="G140" s="68"/>
      <c r="H140" s="68"/>
    </row>
    <row r="141" spans="1:8" s="5" customFormat="1" ht="15.75">
      <c r="A141" s="58" t="s">
        <v>270</v>
      </c>
      <c r="B141" s="58">
        <f>SUM(B132:B140)</f>
        <v>2417</v>
      </c>
      <c r="C141" s="58">
        <f>SUM(C132:C140)</f>
        <v>2806</v>
      </c>
      <c r="D141" s="58">
        <f>SUM(D132:D140)</f>
        <v>460</v>
      </c>
      <c r="E141" s="58">
        <f>SUM(E132:E140)</f>
        <v>0</v>
      </c>
      <c r="F141" s="59">
        <v>1166</v>
      </c>
      <c r="G141" s="59">
        <v>1166</v>
      </c>
      <c r="H141" s="59">
        <v>10300</v>
      </c>
    </row>
    <row r="142" spans="1:8" s="5" customFormat="1" ht="15.75">
      <c r="A142" s="58" t="s">
        <v>271</v>
      </c>
      <c r="B142" s="340">
        <f>B141+C141</f>
        <v>5223</v>
      </c>
      <c r="C142" s="340"/>
      <c r="D142" s="340">
        <f>D141+E141</f>
        <v>460</v>
      </c>
      <c r="E142" s="340"/>
      <c r="F142" s="340">
        <f>F141+G141</f>
        <v>2332</v>
      </c>
      <c r="G142" s="340"/>
      <c r="H142" s="58"/>
    </row>
    <row r="143" spans="1:8" s="5" customFormat="1" ht="15.75">
      <c r="A143" s="341"/>
      <c r="B143" s="341"/>
      <c r="C143" s="341"/>
      <c r="D143" s="341"/>
      <c r="E143" s="341"/>
      <c r="F143" s="341"/>
      <c r="G143" s="341"/>
      <c r="H143" s="341"/>
    </row>
    <row r="144" spans="1:8" s="5" customFormat="1" ht="15.75">
      <c r="A144" s="339" t="s">
        <v>318</v>
      </c>
      <c r="B144" s="339"/>
      <c r="C144" s="339"/>
      <c r="D144" s="339"/>
      <c r="E144" s="339"/>
      <c r="F144" s="339"/>
      <c r="G144" s="339"/>
      <c r="H144" s="339"/>
    </row>
    <row r="145" spans="1:8" s="5" customFormat="1" ht="15.75">
      <c r="A145" s="122" t="s">
        <v>880</v>
      </c>
      <c r="B145" s="68"/>
      <c r="C145" s="68">
        <v>60</v>
      </c>
      <c r="D145" s="68"/>
      <c r="E145" s="68"/>
      <c r="F145" s="68"/>
      <c r="G145" s="68"/>
      <c r="H145" s="68"/>
    </row>
    <row r="146" spans="1:8" s="5" customFormat="1" ht="15.75">
      <c r="A146" s="122" t="s">
        <v>860</v>
      </c>
      <c r="B146" s="68"/>
      <c r="C146" s="68">
        <v>365</v>
      </c>
      <c r="D146" s="68">
        <v>364</v>
      </c>
      <c r="E146" s="68"/>
      <c r="F146" s="68"/>
      <c r="G146" s="68"/>
      <c r="H146" s="68"/>
    </row>
    <row r="147" spans="1:8" s="5" customFormat="1" ht="15.75">
      <c r="A147" s="122" t="s">
        <v>879</v>
      </c>
      <c r="B147" s="68"/>
      <c r="C147" s="68">
        <v>176</v>
      </c>
      <c r="D147" s="68">
        <v>264</v>
      </c>
      <c r="E147" s="68"/>
      <c r="F147" s="68"/>
      <c r="G147" s="68"/>
      <c r="H147" s="68"/>
    </row>
    <row r="148" spans="1:8" s="5" customFormat="1" ht="15.75">
      <c r="A148" s="58" t="s">
        <v>270</v>
      </c>
      <c r="B148" s="58">
        <f>SUM(B145:B147)</f>
        <v>0</v>
      </c>
      <c r="C148" s="58">
        <f>SUM(C145:C147)</f>
        <v>601</v>
      </c>
      <c r="D148" s="58">
        <f>SUM(D145:D147)</f>
        <v>628</v>
      </c>
      <c r="E148" s="58">
        <f>SUM(E145:E147)</f>
        <v>0</v>
      </c>
      <c r="F148" s="59"/>
      <c r="G148" s="59"/>
      <c r="H148" s="59"/>
    </row>
    <row r="149" spans="1:8" s="5" customFormat="1" ht="15.75">
      <c r="A149" s="58" t="s">
        <v>271</v>
      </c>
      <c r="B149" s="340">
        <f>B148+C148</f>
        <v>601</v>
      </c>
      <c r="C149" s="340"/>
      <c r="D149" s="340">
        <f>D148+E148</f>
        <v>628</v>
      </c>
      <c r="E149" s="340"/>
      <c r="F149" s="340">
        <f>F148+G148</f>
        <v>0</v>
      </c>
      <c r="G149" s="340"/>
      <c r="H149" s="58"/>
    </row>
    <row r="150" spans="1:8" s="5" customFormat="1" ht="15.75">
      <c r="A150" s="341"/>
      <c r="B150" s="341"/>
      <c r="C150" s="341"/>
      <c r="D150" s="341"/>
      <c r="E150" s="341"/>
      <c r="F150" s="341"/>
      <c r="G150" s="341"/>
      <c r="H150" s="341"/>
    </row>
    <row r="151" spans="1:8" s="5" customFormat="1" ht="15.75">
      <c r="A151" s="339" t="s">
        <v>319</v>
      </c>
      <c r="B151" s="339"/>
      <c r="C151" s="339"/>
      <c r="D151" s="339"/>
      <c r="E151" s="339"/>
      <c r="F151" s="339"/>
      <c r="G151" s="339"/>
      <c r="H151" s="339"/>
    </row>
    <row r="152" spans="1:8" s="5" customFormat="1" ht="15.75">
      <c r="A152" s="122" t="s">
        <v>838</v>
      </c>
      <c r="B152" s="68">
        <v>204</v>
      </c>
      <c r="C152" s="68">
        <v>122</v>
      </c>
      <c r="D152" s="68">
        <v>100</v>
      </c>
      <c r="E152" s="68">
        <v>68</v>
      </c>
      <c r="F152" s="68"/>
      <c r="G152" s="68"/>
      <c r="H152" s="68"/>
    </row>
    <row r="153" spans="1:8" s="5" customFormat="1" ht="15.75">
      <c r="A153" s="122" t="s">
        <v>881</v>
      </c>
      <c r="B153" s="68">
        <v>122</v>
      </c>
      <c r="C153" s="68">
        <v>151</v>
      </c>
      <c r="D153" s="68">
        <v>100</v>
      </c>
      <c r="E153" s="68">
        <v>100</v>
      </c>
      <c r="F153" s="68"/>
      <c r="G153" s="68"/>
      <c r="H153" s="68"/>
    </row>
    <row r="154" spans="1:8" s="5" customFormat="1" ht="15.75">
      <c r="A154" s="122" t="s">
        <v>862</v>
      </c>
      <c r="B154" s="68">
        <v>158</v>
      </c>
      <c r="C154" s="68">
        <v>135</v>
      </c>
      <c r="D154" s="68">
        <v>100</v>
      </c>
      <c r="E154" s="68">
        <v>100</v>
      </c>
      <c r="F154" s="68"/>
      <c r="G154" s="68"/>
      <c r="H154" s="68"/>
    </row>
    <row r="155" spans="1:8" s="5" customFormat="1" ht="15.75">
      <c r="A155" s="122" t="s">
        <v>882</v>
      </c>
      <c r="B155" s="68">
        <v>150</v>
      </c>
      <c r="C155" s="68">
        <v>207</v>
      </c>
      <c r="D155" s="68">
        <v>100</v>
      </c>
      <c r="E155" s="68">
        <v>100</v>
      </c>
      <c r="F155" s="68"/>
      <c r="G155" s="68"/>
      <c r="H155" s="68"/>
    </row>
    <row r="156" spans="1:8" s="5" customFormat="1" ht="15.75">
      <c r="A156" s="122" t="s">
        <v>839</v>
      </c>
      <c r="B156" s="68">
        <v>306</v>
      </c>
      <c r="C156" s="68">
        <v>180</v>
      </c>
      <c r="D156" s="68">
        <v>0</v>
      </c>
      <c r="E156" s="68">
        <v>100</v>
      </c>
      <c r="F156" s="68">
        <v>90</v>
      </c>
      <c r="G156" s="68">
        <v>90</v>
      </c>
      <c r="H156" s="68">
        <v>810</v>
      </c>
    </row>
    <row r="157" spans="1:8" s="5" customFormat="1" ht="15.75">
      <c r="A157" s="122" t="s">
        <v>840</v>
      </c>
      <c r="B157" s="68">
        <v>304</v>
      </c>
      <c r="C157" s="68">
        <v>304</v>
      </c>
      <c r="D157" s="68">
        <v>130</v>
      </c>
      <c r="E157" s="68">
        <v>130</v>
      </c>
      <c r="F157" s="68"/>
      <c r="G157" s="68"/>
      <c r="H157" s="68"/>
    </row>
    <row r="158" spans="1:8" s="5" customFormat="1" ht="15.75">
      <c r="A158" s="122" t="s">
        <v>841</v>
      </c>
      <c r="B158" s="68">
        <v>198</v>
      </c>
      <c r="C158" s="68"/>
      <c r="D158" s="68"/>
      <c r="E158" s="68"/>
      <c r="F158" s="68"/>
      <c r="G158" s="68"/>
      <c r="H158" s="68"/>
    </row>
    <row r="159" spans="1:8" s="5" customFormat="1" ht="15.75">
      <c r="A159" s="58" t="s">
        <v>270</v>
      </c>
      <c r="B159" s="58">
        <f>SUM(B152:B158)</f>
        <v>1442</v>
      </c>
      <c r="C159" s="58">
        <f>SUM(C152:C158)</f>
        <v>1099</v>
      </c>
      <c r="D159" s="58">
        <f>SUM(D152:D158)</f>
        <v>530</v>
      </c>
      <c r="E159" s="58">
        <f>SUM(E152:E158)</f>
        <v>598</v>
      </c>
      <c r="F159" s="59">
        <v>689</v>
      </c>
      <c r="G159" s="59">
        <v>689</v>
      </c>
      <c r="H159" s="59">
        <v>5900</v>
      </c>
    </row>
    <row r="160" spans="1:8" s="5" customFormat="1" ht="15.75">
      <c r="A160" s="58" t="s">
        <v>271</v>
      </c>
      <c r="B160" s="340">
        <f>B159+C159</f>
        <v>2541</v>
      </c>
      <c r="C160" s="340"/>
      <c r="D160" s="340">
        <f>D159+E159</f>
        <v>1128</v>
      </c>
      <c r="E160" s="340"/>
      <c r="F160" s="340">
        <f>F159+G159</f>
        <v>1378</v>
      </c>
      <c r="G160" s="340"/>
      <c r="H160" s="58"/>
    </row>
    <row r="161" spans="1:8" s="5" customFormat="1" ht="15.75">
      <c r="A161" s="341"/>
      <c r="B161" s="341"/>
      <c r="C161" s="341"/>
      <c r="D161" s="341"/>
      <c r="E161" s="341"/>
      <c r="F161" s="341"/>
      <c r="G161" s="341"/>
      <c r="H161" s="341"/>
    </row>
    <row r="162" spans="1:8" s="5" customFormat="1" ht="15.75">
      <c r="A162" s="339" t="s">
        <v>321</v>
      </c>
      <c r="B162" s="339"/>
      <c r="C162" s="339"/>
      <c r="D162" s="339"/>
      <c r="E162" s="339"/>
      <c r="F162" s="339"/>
      <c r="G162" s="339"/>
      <c r="H162" s="339"/>
    </row>
    <row r="163" spans="1:8" s="5" customFormat="1" ht="15.75">
      <c r="A163" s="122" t="s">
        <v>848</v>
      </c>
      <c r="B163" s="68">
        <v>250</v>
      </c>
      <c r="C163" s="68"/>
      <c r="D163" s="68"/>
      <c r="E163" s="68"/>
      <c r="F163" s="68"/>
      <c r="G163" s="68"/>
      <c r="H163" s="68"/>
    </row>
    <row r="164" spans="1:8" s="5" customFormat="1" ht="15.75">
      <c r="A164" s="122" t="s">
        <v>839</v>
      </c>
      <c r="B164" s="68">
        <v>350</v>
      </c>
      <c r="C164" s="68">
        <v>350</v>
      </c>
      <c r="D164" s="68">
        <v>0</v>
      </c>
      <c r="E164" s="68">
        <v>50</v>
      </c>
      <c r="F164" s="68">
        <v>92</v>
      </c>
      <c r="G164" s="68">
        <v>92</v>
      </c>
      <c r="H164" s="68">
        <v>560</v>
      </c>
    </row>
    <row r="165" spans="1:8" s="5" customFormat="1" ht="15.75">
      <c r="A165" s="122" t="s">
        <v>883</v>
      </c>
      <c r="B165" s="68">
        <v>600</v>
      </c>
      <c r="C165" s="68"/>
      <c r="D165" s="68"/>
      <c r="E165" s="68"/>
      <c r="F165" s="68"/>
      <c r="G165" s="68"/>
      <c r="H165" s="68"/>
    </row>
    <row r="166" spans="1:8" s="5" customFormat="1" ht="15.75">
      <c r="A166" s="122" t="s">
        <v>850</v>
      </c>
      <c r="B166" s="68">
        <v>200</v>
      </c>
      <c r="C166" s="68">
        <v>200</v>
      </c>
      <c r="D166" s="68">
        <v>80</v>
      </c>
      <c r="E166" s="68"/>
      <c r="F166" s="68"/>
      <c r="G166" s="68"/>
      <c r="H166" s="68"/>
    </row>
    <row r="167" spans="1:8" s="5" customFormat="1" ht="15.75">
      <c r="A167" s="122" t="s">
        <v>1499</v>
      </c>
      <c r="B167" s="68"/>
      <c r="C167" s="68">
        <v>825</v>
      </c>
      <c r="D167" s="68"/>
      <c r="E167" s="68"/>
      <c r="F167" s="68"/>
      <c r="G167" s="68"/>
      <c r="H167" s="68"/>
    </row>
    <row r="168" spans="1:8" s="5" customFormat="1" ht="15.75">
      <c r="A168" s="58" t="s">
        <v>270</v>
      </c>
      <c r="B168" s="58">
        <f>SUM(B163:B167)</f>
        <v>1400</v>
      </c>
      <c r="C168" s="58">
        <f>SUM(C163:C167)</f>
        <v>1375</v>
      </c>
      <c r="D168" s="58">
        <f>SUM(D163:D167)</f>
        <v>80</v>
      </c>
      <c r="E168" s="58">
        <f>SUM(E163:E167)</f>
        <v>50</v>
      </c>
      <c r="F168" s="59">
        <v>450</v>
      </c>
      <c r="G168" s="59">
        <v>450</v>
      </c>
      <c r="H168" s="59">
        <v>3800</v>
      </c>
    </row>
    <row r="169" spans="1:8" s="5" customFormat="1" ht="15.75">
      <c r="A169" s="58" t="s">
        <v>271</v>
      </c>
      <c r="B169" s="340">
        <f>B168+C168</f>
        <v>2775</v>
      </c>
      <c r="C169" s="340"/>
      <c r="D169" s="340">
        <f>D168+E168</f>
        <v>130</v>
      </c>
      <c r="E169" s="340"/>
      <c r="F169" s="340">
        <f>F168+G168</f>
        <v>900</v>
      </c>
      <c r="G169" s="340"/>
      <c r="H169" s="58"/>
    </row>
    <row r="170" spans="1:8" s="5" customFormat="1" ht="15.75">
      <c r="A170" s="341"/>
      <c r="B170" s="341"/>
      <c r="C170" s="341"/>
      <c r="D170" s="341"/>
      <c r="E170" s="341"/>
      <c r="F170" s="341"/>
      <c r="G170" s="341"/>
      <c r="H170" s="341"/>
    </row>
    <row r="171" spans="1:8" s="5" customFormat="1" ht="15.75">
      <c r="A171" s="339" t="s">
        <v>322</v>
      </c>
      <c r="B171" s="339"/>
      <c r="C171" s="339"/>
      <c r="D171" s="339"/>
      <c r="E171" s="339"/>
      <c r="F171" s="339"/>
      <c r="G171" s="339"/>
      <c r="H171" s="339"/>
    </row>
    <row r="172" spans="1:8" s="5" customFormat="1" ht="15.75">
      <c r="A172" s="122" t="s">
        <v>884</v>
      </c>
      <c r="B172" s="68">
        <v>0</v>
      </c>
      <c r="C172" s="68">
        <v>240</v>
      </c>
      <c r="D172" s="68">
        <v>0</v>
      </c>
      <c r="E172" s="68">
        <v>200</v>
      </c>
      <c r="F172" s="68">
        <v>238</v>
      </c>
      <c r="G172" s="68">
        <v>238</v>
      </c>
      <c r="H172" s="68">
        <v>1600</v>
      </c>
    </row>
    <row r="173" spans="1:8" s="5" customFormat="1" ht="15.75">
      <c r="A173" s="122" t="s">
        <v>885</v>
      </c>
      <c r="B173" s="68">
        <v>0</v>
      </c>
      <c r="C173" s="68">
        <v>280</v>
      </c>
      <c r="D173" s="68">
        <v>0</v>
      </c>
      <c r="E173" s="68">
        <v>255</v>
      </c>
      <c r="F173" s="68">
        <v>140</v>
      </c>
      <c r="G173" s="68">
        <v>140</v>
      </c>
      <c r="H173" s="68">
        <v>925</v>
      </c>
    </row>
    <row r="174" spans="1:8" s="5" customFormat="1" ht="15.75">
      <c r="A174" s="122" t="s">
        <v>873</v>
      </c>
      <c r="B174" s="68">
        <v>232</v>
      </c>
      <c r="C174" s="68">
        <v>200</v>
      </c>
      <c r="D174" s="68">
        <v>80</v>
      </c>
      <c r="E174" s="68">
        <v>200</v>
      </c>
      <c r="F174" s="68">
        <v>85</v>
      </c>
      <c r="G174" s="68">
        <v>85</v>
      </c>
      <c r="H174" s="68">
        <v>590</v>
      </c>
    </row>
    <row r="175" spans="1:8" s="5" customFormat="1" ht="15.75">
      <c r="A175" s="122" t="s">
        <v>869</v>
      </c>
      <c r="B175" s="68">
        <v>0</v>
      </c>
      <c r="C175" s="68">
        <v>1000</v>
      </c>
      <c r="D175" s="68"/>
      <c r="E175" s="68">
        <v>300</v>
      </c>
      <c r="F175" s="68">
        <v>255</v>
      </c>
      <c r="G175" s="68">
        <v>255</v>
      </c>
      <c r="H175" s="68">
        <v>1625</v>
      </c>
    </row>
    <row r="176" spans="1:8" s="5" customFormat="1" ht="15.75">
      <c r="A176" s="58" t="s">
        <v>270</v>
      </c>
      <c r="B176" s="58">
        <f>SUM(B172:B175)</f>
        <v>232</v>
      </c>
      <c r="C176" s="58">
        <f>SUM(C172:C175)</f>
        <v>1720</v>
      </c>
      <c r="D176" s="58">
        <f>SUM(D172:D175)</f>
        <v>80</v>
      </c>
      <c r="E176" s="58">
        <f>SUM(E172:E175)</f>
        <v>955</v>
      </c>
      <c r="F176" s="59">
        <v>762</v>
      </c>
      <c r="G176" s="59">
        <v>762</v>
      </c>
      <c r="H176" s="59">
        <v>6200</v>
      </c>
    </row>
    <row r="177" spans="1:8" s="5" customFormat="1" ht="15.75">
      <c r="A177" s="58" t="s">
        <v>271</v>
      </c>
      <c r="B177" s="340">
        <f>B176+C176</f>
        <v>1952</v>
      </c>
      <c r="C177" s="340"/>
      <c r="D177" s="340">
        <f>D176+E176</f>
        <v>1035</v>
      </c>
      <c r="E177" s="340"/>
      <c r="F177" s="340">
        <f>F176+G176</f>
        <v>1524</v>
      </c>
      <c r="G177" s="340"/>
      <c r="H177" s="58"/>
    </row>
    <row r="178" spans="1:8" s="5" customFormat="1" ht="15.75">
      <c r="A178" s="341"/>
      <c r="B178" s="341"/>
      <c r="C178" s="341"/>
      <c r="D178" s="341"/>
      <c r="E178" s="341"/>
      <c r="F178" s="341"/>
      <c r="G178" s="341"/>
      <c r="H178" s="341"/>
    </row>
    <row r="179" spans="1:8" s="5" customFormat="1" ht="15.75">
      <c r="A179" s="339" t="s">
        <v>323</v>
      </c>
      <c r="B179" s="339"/>
      <c r="C179" s="339"/>
      <c r="D179" s="339"/>
      <c r="E179" s="339"/>
      <c r="F179" s="339"/>
      <c r="G179" s="339"/>
      <c r="H179" s="339"/>
    </row>
    <row r="180" spans="1:8" s="5" customFormat="1" ht="15.75">
      <c r="A180" s="122" t="s">
        <v>873</v>
      </c>
      <c r="B180" s="68">
        <v>149</v>
      </c>
      <c r="C180" s="68">
        <v>166</v>
      </c>
      <c r="D180" s="68"/>
      <c r="E180" s="68"/>
      <c r="F180" s="68"/>
      <c r="G180" s="68"/>
      <c r="H180" s="68"/>
    </row>
    <row r="181" spans="1:8" s="5" customFormat="1" ht="15.75">
      <c r="A181" s="122" t="s">
        <v>814</v>
      </c>
      <c r="B181" s="68">
        <v>128</v>
      </c>
      <c r="C181" s="68">
        <v>147</v>
      </c>
      <c r="D181" s="68"/>
      <c r="E181" s="68"/>
      <c r="F181" s="68"/>
      <c r="G181" s="68"/>
      <c r="H181" s="68"/>
    </row>
    <row r="182" spans="1:8" s="5" customFormat="1" ht="15.75">
      <c r="A182" s="122" t="s">
        <v>816</v>
      </c>
      <c r="B182" s="68">
        <v>154</v>
      </c>
      <c r="C182" s="68">
        <v>132</v>
      </c>
      <c r="D182" s="68"/>
      <c r="E182" s="68"/>
      <c r="F182" s="68"/>
      <c r="G182" s="68"/>
      <c r="H182" s="68"/>
    </row>
    <row r="183" spans="1:8" s="5" customFormat="1" ht="15.75">
      <c r="A183" s="122" t="s">
        <v>817</v>
      </c>
      <c r="B183" s="68">
        <v>231</v>
      </c>
      <c r="C183" s="68">
        <v>243</v>
      </c>
      <c r="D183" s="68"/>
      <c r="E183" s="68"/>
      <c r="F183" s="68"/>
      <c r="G183" s="68"/>
      <c r="H183" s="68"/>
    </row>
    <row r="184" spans="1:8" s="5" customFormat="1" ht="15.75">
      <c r="A184" s="122" t="s">
        <v>818</v>
      </c>
      <c r="B184" s="68">
        <v>256</v>
      </c>
      <c r="C184" s="68">
        <v>205</v>
      </c>
      <c r="D184" s="68"/>
      <c r="E184" s="68"/>
      <c r="F184" s="68"/>
      <c r="G184" s="68"/>
      <c r="H184" s="68"/>
    </row>
    <row r="185" spans="1:8" s="5" customFormat="1" ht="15.75">
      <c r="A185" s="122" t="s">
        <v>820</v>
      </c>
      <c r="B185" s="68">
        <v>459</v>
      </c>
      <c r="C185" s="68">
        <v>799</v>
      </c>
      <c r="D185" s="68"/>
      <c r="E185" s="68"/>
      <c r="F185" s="68"/>
      <c r="G185" s="68"/>
      <c r="H185" s="68"/>
    </row>
    <row r="186" spans="1:8" s="5" customFormat="1" ht="15.75">
      <c r="A186" s="122" t="s">
        <v>886</v>
      </c>
      <c r="B186" s="68">
        <v>450</v>
      </c>
      <c r="C186" s="68">
        <v>470</v>
      </c>
      <c r="D186" s="68"/>
      <c r="E186" s="68"/>
      <c r="F186" s="68"/>
      <c r="G186" s="68"/>
      <c r="H186" s="68"/>
    </row>
    <row r="187" spans="1:8" s="5" customFormat="1" ht="17.25" customHeight="1">
      <c r="A187" s="122" t="s">
        <v>887</v>
      </c>
      <c r="B187" s="68"/>
      <c r="C187" s="68">
        <v>1276</v>
      </c>
      <c r="D187" s="68"/>
      <c r="E187" s="68"/>
      <c r="F187" s="68"/>
      <c r="G187" s="68"/>
      <c r="H187" s="68"/>
    </row>
    <row r="188" spans="1:8" s="5" customFormat="1" ht="15.75">
      <c r="A188" s="58" t="s">
        <v>270</v>
      </c>
      <c r="B188" s="58">
        <f>SUM(B180:B187)</f>
        <v>1827</v>
      </c>
      <c r="C188" s="58">
        <f>SUM(C180:C187)</f>
        <v>3438</v>
      </c>
      <c r="D188" s="58">
        <v>327</v>
      </c>
      <c r="E188" s="58">
        <f>SUM(E180:E187)</f>
        <v>0</v>
      </c>
      <c r="F188" s="59">
        <v>1021</v>
      </c>
      <c r="G188" s="59">
        <v>1021</v>
      </c>
      <c r="H188" s="59">
        <v>7200</v>
      </c>
    </row>
    <row r="189" spans="1:8" s="5" customFormat="1" ht="15.75">
      <c r="A189" s="58" t="s">
        <v>271</v>
      </c>
      <c r="B189" s="340">
        <f>B188+C188</f>
        <v>5265</v>
      </c>
      <c r="C189" s="340"/>
      <c r="D189" s="340">
        <f>D188+E188</f>
        <v>327</v>
      </c>
      <c r="E189" s="340"/>
      <c r="F189" s="340">
        <f>F188+G188</f>
        <v>2042</v>
      </c>
      <c r="G189" s="340"/>
      <c r="H189" s="58"/>
    </row>
    <row r="190" spans="1:8" s="5" customFormat="1" ht="15.75">
      <c r="A190" s="341"/>
      <c r="B190" s="341"/>
      <c r="C190" s="341"/>
      <c r="D190" s="341"/>
      <c r="E190" s="341"/>
      <c r="F190" s="341"/>
      <c r="G190" s="341"/>
      <c r="H190" s="341"/>
    </row>
    <row r="191" spans="1:8" s="5" customFormat="1" ht="15.75">
      <c r="A191" s="339" t="s">
        <v>324</v>
      </c>
      <c r="B191" s="339"/>
      <c r="C191" s="339"/>
      <c r="D191" s="339"/>
      <c r="E191" s="339"/>
      <c r="F191" s="339"/>
      <c r="G191" s="339"/>
      <c r="H191" s="339"/>
    </row>
    <row r="192" spans="1:8" s="5" customFormat="1" ht="15.75">
      <c r="A192" s="122" t="s">
        <v>884</v>
      </c>
      <c r="B192" s="68">
        <v>140</v>
      </c>
      <c r="C192" s="68">
        <v>0</v>
      </c>
      <c r="D192" s="68">
        <v>0</v>
      </c>
      <c r="E192" s="68">
        <v>0</v>
      </c>
      <c r="F192" s="68">
        <v>345</v>
      </c>
      <c r="G192" s="68">
        <v>345</v>
      </c>
      <c r="H192" s="68"/>
    </row>
    <row r="193" spans="1:8" s="5" customFormat="1" ht="15.75">
      <c r="A193" s="122" t="s">
        <v>888</v>
      </c>
      <c r="B193" s="68">
        <v>270</v>
      </c>
      <c r="C193" s="68">
        <v>0</v>
      </c>
      <c r="D193" s="68">
        <v>0</v>
      </c>
      <c r="E193" s="68">
        <v>0</v>
      </c>
      <c r="F193" s="68">
        <v>127</v>
      </c>
      <c r="G193" s="68">
        <v>127</v>
      </c>
      <c r="H193" s="68"/>
    </row>
    <row r="194" spans="1:8" s="5" customFormat="1" ht="15.75">
      <c r="A194" s="122" t="s">
        <v>889</v>
      </c>
      <c r="B194" s="68">
        <v>300</v>
      </c>
      <c r="C194" s="68">
        <v>0</v>
      </c>
      <c r="D194" s="68">
        <v>0</v>
      </c>
      <c r="E194" s="68">
        <v>0</v>
      </c>
      <c r="F194" s="68">
        <v>129</v>
      </c>
      <c r="G194" s="68">
        <v>129</v>
      </c>
      <c r="H194" s="68"/>
    </row>
    <row r="195" spans="1:8" s="5" customFormat="1" ht="15.75">
      <c r="A195" s="122" t="s">
        <v>873</v>
      </c>
      <c r="B195" s="68">
        <v>269</v>
      </c>
      <c r="C195" s="68">
        <v>300</v>
      </c>
      <c r="D195" s="68">
        <v>0</v>
      </c>
      <c r="E195" s="68">
        <v>0</v>
      </c>
      <c r="F195" s="68">
        <v>114</v>
      </c>
      <c r="G195" s="68">
        <v>114</v>
      </c>
      <c r="H195" s="68"/>
    </row>
    <row r="196" spans="1:8" s="5" customFormat="1" ht="15.75">
      <c r="A196" s="122" t="s">
        <v>325</v>
      </c>
      <c r="B196" s="68">
        <v>1000</v>
      </c>
      <c r="C196" s="68">
        <v>0</v>
      </c>
      <c r="D196" s="68">
        <v>0</v>
      </c>
      <c r="E196" s="68">
        <v>0</v>
      </c>
      <c r="F196" s="68">
        <v>0</v>
      </c>
      <c r="G196" s="68">
        <v>0</v>
      </c>
      <c r="H196" s="68">
        <v>6671</v>
      </c>
    </row>
    <row r="197" spans="1:8" s="5" customFormat="1" ht="15.75">
      <c r="A197" s="122" t="s">
        <v>814</v>
      </c>
      <c r="B197" s="68">
        <v>835</v>
      </c>
      <c r="C197" s="68">
        <v>0</v>
      </c>
      <c r="D197" s="68">
        <v>0</v>
      </c>
      <c r="E197" s="68">
        <v>0</v>
      </c>
      <c r="F197" s="68">
        <v>0</v>
      </c>
      <c r="G197" s="68">
        <v>0</v>
      </c>
      <c r="H197" s="68">
        <v>0</v>
      </c>
    </row>
    <row r="198" spans="1:8" s="5" customFormat="1" ht="15.75">
      <c r="A198" s="122" t="s">
        <v>816</v>
      </c>
      <c r="B198" s="68">
        <v>307</v>
      </c>
      <c r="C198" s="68">
        <v>110</v>
      </c>
      <c r="D198" s="68">
        <v>0</v>
      </c>
      <c r="E198" s="68">
        <v>0</v>
      </c>
      <c r="F198" s="68"/>
      <c r="G198" s="68"/>
      <c r="H198" s="68">
        <v>712</v>
      </c>
    </row>
    <row r="199" spans="1:8" s="5" customFormat="1" ht="15.75">
      <c r="A199" s="122" t="s">
        <v>890</v>
      </c>
      <c r="B199" s="68">
        <v>830</v>
      </c>
      <c r="C199" s="68">
        <v>853</v>
      </c>
      <c r="D199" s="68">
        <v>0</v>
      </c>
      <c r="E199" s="68">
        <v>0</v>
      </c>
      <c r="F199" s="68">
        <v>0</v>
      </c>
      <c r="G199" s="68">
        <v>0</v>
      </c>
      <c r="H199" s="68">
        <v>0</v>
      </c>
    </row>
    <row r="200" spans="1:8" s="5" customFormat="1" ht="15.75">
      <c r="A200" s="122" t="s">
        <v>818</v>
      </c>
      <c r="B200" s="68">
        <v>1650</v>
      </c>
      <c r="C200" s="68">
        <v>0</v>
      </c>
      <c r="D200" s="68">
        <v>0</v>
      </c>
      <c r="E200" s="68">
        <v>0</v>
      </c>
      <c r="F200" s="68">
        <v>0</v>
      </c>
      <c r="G200" s="68">
        <v>0</v>
      </c>
      <c r="H200" s="68">
        <v>0</v>
      </c>
    </row>
    <row r="201" spans="1:8" s="5" customFormat="1" ht="15.75">
      <c r="A201" s="122" t="s">
        <v>820</v>
      </c>
      <c r="B201" s="68">
        <v>620</v>
      </c>
      <c r="C201" s="68">
        <v>0</v>
      </c>
      <c r="D201" s="68">
        <v>0</v>
      </c>
      <c r="E201" s="68">
        <v>0</v>
      </c>
      <c r="F201" s="68">
        <v>0</v>
      </c>
      <c r="G201" s="68">
        <v>0</v>
      </c>
      <c r="H201" s="68">
        <v>0</v>
      </c>
    </row>
    <row r="202" spans="1:8" s="5" customFormat="1" ht="15.75">
      <c r="A202" s="122" t="s">
        <v>860</v>
      </c>
      <c r="B202" s="68">
        <v>1420</v>
      </c>
      <c r="C202" s="68">
        <v>0</v>
      </c>
      <c r="D202" s="68">
        <v>0</v>
      </c>
      <c r="E202" s="68">
        <v>0</v>
      </c>
      <c r="F202" s="68">
        <v>0</v>
      </c>
      <c r="G202" s="68">
        <v>0</v>
      </c>
      <c r="H202" s="68">
        <v>0</v>
      </c>
    </row>
    <row r="203" spans="1:8" s="5" customFormat="1" ht="15.75">
      <c r="A203" s="122" t="s">
        <v>879</v>
      </c>
      <c r="B203" s="68">
        <v>3150</v>
      </c>
      <c r="C203" s="68">
        <v>0</v>
      </c>
      <c r="D203" s="68">
        <v>0</v>
      </c>
      <c r="E203" s="68">
        <v>0</v>
      </c>
      <c r="F203" s="68">
        <v>0</v>
      </c>
      <c r="G203" s="68">
        <v>0</v>
      </c>
      <c r="H203" s="68">
        <v>0</v>
      </c>
    </row>
    <row r="204" spans="1:8" s="5" customFormat="1" ht="15.75">
      <c r="A204" s="58" t="s">
        <v>270</v>
      </c>
      <c r="B204" s="58">
        <f>SUM(B192:B203)</f>
        <v>10791</v>
      </c>
      <c r="C204" s="58">
        <f>SUM(C192:C203)</f>
        <v>1263</v>
      </c>
      <c r="D204" s="58">
        <f>SUM(D192:D203)</f>
        <v>0</v>
      </c>
      <c r="E204" s="58">
        <f>SUM(E192:E203)</f>
        <v>0</v>
      </c>
      <c r="F204" s="59">
        <v>539</v>
      </c>
      <c r="G204" s="59">
        <v>539</v>
      </c>
      <c r="H204" s="59">
        <f>7100+H196</f>
        <v>13771</v>
      </c>
    </row>
    <row r="205" spans="1:8" s="5" customFormat="1" ht="15.75">
      <c r="A205" s="58" t="s">
        <v>271</v>
      </c>
      <c r="B205" s="340">
        <f>B204+C204</f>
        <v>12054</v>
      </c>
      <c r="C205" s="340"/>
      <c r="D205" s="340">
        <f>D204+E204</f>
        <v>0</v>
      </c>
      <c r="E205" s="340"/>
      <c r="F205" s="340">
        <f>F204+G204</f>
        <v>1078</v>
      </c>
      <c r="G205" s="340"/>
      <c r="H205" s="58"/>
    </row>
    <row r="206" spans="1:8" s="5" customFormat="1" ht="15.75">
      <c r="A206" s="341"/>
      <c r="B206" s="341"/>
      <c r="C206" s="341"/>
      <c r="D206" s="341"/>
      <c r="E206" s="341"/>
      <c r="F206" s="341"/>
      <c r="G206" s="341"/>
      <c r="H206" s="341"/>
    </row>
    <row r="207" spans="1:8" s="5" customFormat="1" ht="15.75">
      <c r="A207" s="339" t="s">
        <v>326</v>
      </c>
      <c r="B207" s="339"/>
      <c r="C207" s="339"/>
      <c r="D207" s="339"/>
      <c r="E207" s="339"/>
      <c r="F207" s="339"/>
      <c r="G207" s="339"/>
      <c r="H207" s="339"/>
    </row>
    <row r="208" spans="1:8" s="5" customFormat="1" ht="15.75">
      <c r="A208" s="122" t="s">
        <v>891</v>
      </c>
      <c r="B208" s="68">
        <v>252</v>
      </c>
      <c r="C208" s="68">
        <v>230</v>
      </c>
      <c r="D208" s="68">
        <v>0</v>
      </c>
      <c r="E208" s="68">
        <v>135</v>
      </c>
      <c r="F208" s="68">
        <v>126</v>
      </c>
      <c r="G208" s="68">
        <v>126</v>
      </c>
      <c r="H208" s="68">
        <v>1145</v>
      </c>
    </row>
    <row r="209" spans="1:8" s="5" customFormat="1" ht="15.75">
      <c r="A209" s="122" t="s">
        <v>889</v>
      </c>
      <c r="B209" s="68">
        <v>244</v>
      </c>
      <c r="C209" s="68">
        <v>180</v>
      </c>
      <c r="D209" s="68">
        <v>0</v>
      </c>
      <c r="E209" s="68">
        <v>130</v>
      </c>
      <c r="F209" s="68">
        <v>122</v>
      </c>
      <c r="G209" s="68">
        <v>122</v>
      </c>
      <c r="H209" s="68">
        <v>1116</v>
      </c>
    </row>
    <row r="210" spans="1:8" s="5" customFormat="1" ht="15.75">
      <c r="A210" s="122" t="s">
        <v>873</v>
      </c>
      <c r="B210" s="68">
        <v>420</v>
      </c>
      <c r="C210" s="68">
        <v>405</v>
      </c>
      <c r="D210" s="68">
        <v>0</v>
      </c>
      <c r="E210" s="68">
        <v>0</v>
      </c>
      <c r="F210" s="68">
        <v>119</v>
      </c>
      <c r="G210" s="68">
        <v>119</v>
      </c>
      <c r="H210" s="68">
        <v>1105</v>
      </c>
    </row>
    <row r="211" spans="1:8" s="5" customFormat="1" ht="15.75">
      <c r="A211" s="122" t="s">
        <v>814</v>
      </c>
      <c r="B211" s="68">
        <v>480</v>
      </c>
      <c r="C211" s="68">
        <v>382</v>
      </c>
      <c r="D211" s="68">
        <v>200</v>
      </c>
      <c r="E211" s="68">
        <v>0</v>
      </c>
      <c r="F211" s="68">
        <v>123</v>
      </c>
      <c r="G211" s="68">
        <v>123</v>
      </c>
      <c r="H211" s="68">
        <v>1386</v>
      </c>
    </row>
    <row r="212" spans="1:8" s="5" customFormat="1" ht="15.75">
      <c r="A212" s="122" t="s">
        <v>816</v>
      </c>
      <c r="B212" s="68">
        <v>436</v>
      </c>
      <c r="C212" s="68">
        <v>236</v>
      </c>
      <c r="D212" s="68">
        <v>157</v>
      </c>
      <c r="E212" s="68">
        <v>153</v>
      </c>
      <c r="F212" s="68">
        <v>123</v>
      </c>
      <c r="G212" s="68">
        <v>123</v>
      </c>
      <c r="H212" s="68">
        <v>1016</v>
      </c>
    </row>
    <row r="213" spans="1:8" s="5" customFormat="1" ht="15.75">
      <c r="A213" s="122" t="s">
        <v>892</v>
      </c>
      <c r="B213" s="68">
        <v>415</v>
      </c>
      <c r="C213" s="68">
        <v>415</v>
      </c>
      <c r="D213" s="68">
        <v>6</v>
      </c>
      <c r="E213" s="68">
        <v>9</v>
      </c>
      <c r="F213" s="68">
        <v>123</v>
      </c>
      <c r="G213" s="68">
        <v>123</v>
      </c>
      <c r="H213" s="68">
        <v>1012</v>
      </c>
    </row>
    <row r="214" spans="1:8" s="5" customFormat="1" ht="15.75">
      <c r="A214" s="122" t="s">
        <v>818</v>
      </c>
      <c r="B214" s="68">
        <v>390</v>
      </c>
      <c r="C214" s="68">
        <v>431</v>
      </c>
      <c r="D214" s="68">
        <v>6</v>
      </c>
      <c r="E214" s="68">
        <v>11</v>
      </c>
      <c r="F214" s="68">
        <v>123</v>
      </c>
      <c r="G214" s="68">
        <v>123</v>
      </c>
      <c r="H214" s="68">
        <v>1261</v>
      </c>
    </row>
    <row r="215" spans="1:8" s="5" customFormat="1" ht="15.75">
      <c r="A215" s="122" t="s">
        <v>820</v>
      </c>
      <c r="B215" s="68">
        <v>240</v>
      </c>
      <c r="C215" s="68">
        <v>242</v>
      </c>
      <c r="D215" s="68">
        <v>1</v>
      </c>
      <c r="E215" s="68">
        <v>2</v>
      </c>
      <c r="F215" s="68">
        <v>76</v>
      </c>
      <c r="G215" s="68">
        <v>76</v>
      </c>
      <c r="H215" s="68">
        <v>863</v>
      </c>
    </row>
    <row r="216" spans="1:8" s="5" customFormat="1" ht="15.75">
      <c r="A216" s="122" t="s">
        <v>860</v>
      </c>
      <c r="B216" s="68">
        <v>278</v>
      </c>
      <c r="C216" s="68">
        <v>232</v>
      </c>
      <c r="D216" s="68">
        <v>1</v>
      </c>
      <c r="E216" s="68">
        <v>5</v>
      </c>
      <c r="F216" s="68">
        <v>80</v>
      </c>
      <c r="G216" s="68">
        <v>82</v>
      </c>
      <c r="H216" s="68">
        <v>2673</v>
      </c>
    </row>
    <row r="217" spans="1:8" s="5" customFormat="1" ht="15.75">
      <c r="A217" s="122" t="s">
        <v>879</v>
      </c>
      <c r="B217" s="68">
        <v>430</v>
      </c>
      <c r="C217" s="68">
        <v>556</v>
      </c>
      <c r="D217" s="68">
        <v>4</v>
      </c>
      <c r="E217" s="68">
        <v>4</v>
      </c>
      <c r="F217" s="68">
        <v>157</v>
      </c>
      <c r="G217" s="68">
        <v>157</v>
      </c>
      <c r="H217" s="68">
        <v>1134</v>
      </c>
    </row>
    <row r="218" spans="1:8" s="5" customFormat="1" ht="15.75">
      <c r="A218" s="58" t="s">
        <v>270</v>
      </c>
      <c r="B218" s="58">
        <f>SUM(B208:B217)</f>
        <v>3585</v>
      </c>
      <c r="C218" s="58">
        <f>SUM(C208:C217)</f>
        <v>3309</v>
      </c>
      <c r="D218" s="58">
        <f>SUM(D208:D217)</f>
        <v>375</v>
      </c>
      <c r="E218" s="58">
        <f>SUM(E208:E217)</f>
        <v>449</v>
      </c>
      <c r="F218" s="59">
        <v>1262</v>
      </c>
      <c r="G218" s="59">
        <v>1262</v>
      </c>
      <c r="H218" s="59">
        <v>11300</v>
      </c>
    </row>
    <row r="219" spans="1:8" s="5" customFormat="1" ht="15.75">
      <c r="A219" s="58" t="s">
        <v>271</v>
      </c>
      <c r="B219" s="340">
        <f>B218+C218</f>
        <v>6894</v>
      </c>
      <c r="C219" s="340"/>
      <c r="D219" s="340">
        <f>D218+E218</f>
        <v>824</v>
      </c>
      <c r="E219" s="340"/>
      <c r="F219" s="340">
        <f>F218+G218</f>
        <v>2524</v>
      </c>
      <c r="G219" s="340"/>
      <c r="H219" s="58"/>
    </row>
    <row r="220" spans="1:8" s="5" customFormat="1" ht="15.75">
      <c r="A220" s="341"/>
      <c r="B220" s="341"/>
      <c r="C220" s="341"/>
      <c r="D220" s="341"/>
      <c r="E220" s="341"/>
      <c r="F220" s="341"/>
      <c r="G220" s="341"/>
      <c r="H220" s="341"/>
    </row>
    <row r="221" spans="1:8" s="5" customFormat="1" ht="15.75">
      <c r="A221" s="339" t="s">
        <v>327</v>
      </c>
      <c r="B221" s="339"/>
      <c r="C221" s="339"/>
      <c r="D221" s="339"/>
      <c r="E221" s="339"/>
      <c r="F221" s="339"/>
      <c r="G221" s="339"/>
      <c r="H221" s="339"/>
    </row>
    <row r="222" spans="1:8" s="5" customFormat="1" ht="15.75">
      <c r="A222" s="122" t="s">
        <v>817</v>
      </c>
      <c r="B222" s="68">
        <v>341</v>
      </c>
      <c r="C222" s="68">
        <v>0</v>
      </c>
      <c r="D222" s="68">
        <v>0</v>
      </c>
      <c r="E222" s="68">
        <v>0</v>
      </c>
      <c r="F222" s="68">
        <v>128</v>
      </c>
      <c r="G222" s="68">
        <v>128</v>
      </c>
      <c r="H222" s="68">
        <v>1326</v>
      </c>
    </row>
    <row r="223" spans="1:8" s="5" customFormat="1" ht="15.75">
      <c r="A223" s="122" t="s">
        <v>818</v>
      </c>
      <c r="B223" s="68">
        <v>285</v>
      </c>
      <c r="C223" s="68"/>
      <c r="D223" s="68">
        <v>0</v>
      </c>
      <c r="E223" s="68">
        <v>0</v>
      </c>
      <c r="F223" s="68">
        <v>125</v>
      </c>
      <c r="G223" s="68">
        <v>125</v>
      </c>
      <c r="H223" s="68">
        <v>1200</v>
      </c>
    </row>
    <row r="224" spans="1:8" s="5" customFormat="1" ht="15.75">
      <c r="A224" s="122" t="s">
        <v>820</v>
      </c>
      <c r="B224" s="68">
        <v>52</v>
      </c>
      <c r="C224" s="68">
        <v>95</v>
      </c>
      <c r="D224" s="68">
        <v>0</v>
      </c>
      <c r="E224" s="68">
        <v>0</v>
      </c>
      <c r="F224" s="68">
        <v>41</v>
      </c>
      <c r="G224" s="68">
        <v>41</v>
      </c>
      <c r="H224" s="68">
        <v>520</v>
      </c>
    </row>
    <row r="225" spans="1:8" s="5" customFormat="1" ht="15.75">
      <c r="A225" s="122" t="s">
        <v>1389</v>
      </c>
      <c r="B225" s="68">
        <v>154</v>
      </c>
      <c r="C225" s="68">
        <v>220</v>
      </c>
      <c r="D225" s="68">
        <v>20</v>
      </c>
      <c r="E225" s="68">
        <v>70</v>
      </c>
      <c r="F225" s="68">
        <v>15</v>
      </c>
      <c r="G225" s="68">
        <v>85</v>
      </c>
      <c r="H225" s="68">
        <v>865</v>
      </c>
    </row>
    <row r="226" spans="1:8" s="5" customFormat="1" ht="15.75">
      <c r="A226" s="122" t="s">
        <v>879</v>
      </c>
      <c r="B226" s="68">
        <v>362</v>
      </c>
      <c r="C226" s="68">
        <v>362</v>
      </c>
      <c r="D226" s="68"/>
      <c r="E226" s="68">
        <v>150</v>
      </c>
      <c r="F226" s="68">
        <v>82</v>
      </c>
      <c r="G226" s="68">
        <v>82</v>
      </c>
      <c r="H226" s="68">
        <v>1864</v>
      </c>
    </row>
    <row r="227" spans="1:8" s="5" customFormat="1" ht="15.75">
      <c r="A227" s="58" t="s">
        <v>270</v>
      </c>
      <c r="B227" s="58">
        <f aca="true" t="shared" si="4" ref="B227:H227">SUM(B222:B226)</f>
        <v>1194</v>
      </c>
      <c r="C227" s="58">
        <f t="shared" si="4"/>
        <v>677</v>
      </c>
      <c r="D227" s="58">
        <f t="shared" si="4"/>
        <v>20</v>
      </c>
      <c r="E227" s="58">
        <f t="shared" si="4"/>
        <v>220</v>
      </c>
      <c r="F227" s="58">
        <f t="shared" si="4"/>
        <v>391</v>
      </c>
      <c r="G227" s="58">
        <f t="shared" si="4"/>
        <v>461</v>
      </c>
      <c r="H227" s="58">
        <f t="shared" si="4"/>
        <v>5775</v>
      </c>
    </row>
    <row r="228" spans="1:8" s="5" customFormat="1" ht="15.75">
      <c r="A228" s="58" t="s">
        <v>271</v>
      </c>
      <c r="B228" s="340">
        <f>B227+C227</f>
        <v>1871</v>
      </c>
      <c r="C228" s="340"/>
      <c r="D228" s="340">
        <f>D227+E227</f>
        <v>240</v>
      </c>
      <c r="E228" s="340"/>
      <c r="F228" s="340">
        <f>F227+G227</f>
        <v>852</v>
      </c>
      <c r="G228" s="340"/>
      <c r="H228" s="58"/>
    </row>
    <row r="229" spans="1:8" s="5" customFormat="1" ht="15.75">
      <c r="A229" s="341"/>
      <c r="B229" s="341"/>
      <c r="C229" s="341"/>
      <c r="D229" s="341"/>
      <c r="E229" s="341"/>
      <c r="F229" s="341"/>
      <c r="G229" s="341"/>
      <c r="H229" s="341"/>
    </row>
    <row r="230" spans="1:8" s="5" customFormat="1" ht="15.75">
      <c r="A230" s="339" t="s">
        <v>328</v>
      </c>
      <c r="B230" s="339"/>
      <c r="C230" s="339"/>
      <c r="D230" s="339"/>
      <c r="E230" s="339"/>
      <c r="F230" s="339"/>
      <c r="G230" s="339"/>
      <c r="H230" s="339"/>
    </row>
    <row r="231" spans="1:8" s="5" customFormat="1" ht="15.75">
      <c r="A231" s="122" t="s">
        <v>838</v>
      </c>
      <c r="B231" s="68"/>
      <c r="C231" s="68">
        <v>507</v>
      </c>
      <c r="D231" s="68"/>
      <c r="E231" s="68"/>
      <c r="F231" s="68"/>
      <c r="G231" s="68"/>
      <c r="H231" s="68"/>
    </row>
    <row r="232" spans="1:8" s="5" customFormat="1" ht="15.75">
      <c r="A232" s="122" t="s">
        <v>881</v>
      </c>
      <c r="B232" s="68"/>
      <c r="C232" s="68">
        <v>420</v>
      </c>
      <c r="D232" s="68"/>
      <c r="E232" s="68">
        <v>150</v>
      </c>
      <c r="F232" s="68"/>
      <c r="G232" s="68"/>
      <c r="H232" s="68"/>
    </row>
    <row r="233" spans="1:8" s="5" customFormat="1" ht="16.5" customHeight="1">
      <c r="A233" s="122" t="s">
        <v>893</v>
      </c>
      <c r="B233" s="68"/>
      <c r="C233" s="68">
        <v>201</v>
      </c>
      <c r="D233" s="68"/>
      <c r="E233" s="68">
        <v>74</v>
      </c>
      <c r="F233" s="68"/>
      <c r="G233" s="68"/>
      <c r="H233" s="68"/>
    </row>
    <row r="234" spans="1:8" s="5" customFormat="1" ht="15.75">
      <c r="A234" s="122" t="s">
        <v>839</v>
      </c>
      <c r="B234" s="68">
        <v>239</v>
      </c>
      <c r="C234" s="68">
        <v>160</v>
      </c>
      <c r="D234" s="68"/>
      <c r="E234" s="68"/>
      <c r="F234" s="68"/>
      <c r="G234" s="68"/>
      <c r="H234" s="68"/>
    </row>
    <row r="235" spans="1:8" s="5" customFormat="1" ht="15.75">
      <c r="A235" s="122" t="s">
        <v>840</v>
      </c>
      <c r="B235" s="68">
        <v>0</v>
      </c>
      <c r="C235" s="68">
        <v>375</v>
      </c>
      <c r="D235" s="68"/>
      <c r="E235" s="68"/>
      <c r="F235" s="68"/>
      <c r="G235" s="68"/>
      <c r="H235" s="68"/>
    </row>
    <row r="236" spans="1:8" s="5" customFormat="1" ht="15.75">
      <c r="A236" s="122" t="s">
        <v>841</v>
      </c>
      <c r="B236" s="68">
        <v>261</v>
      </c>
      <c r="C236" s="68">
        <v>298</v>
      </c>
      <c r="D236" s="68">
        <v>50</v>
      </c>
      <c r="E236" s="68"/>
      <c r="F236" s="68"/>
      <c r="G236" s="68"/>
      <c r="H236" s="68"/>
    </row>
    <row r="237" spans="1:8" s="5" customFormat="1" ht="15.75">
      <c r="A237" s="122" t="s">
        <v>842</v>
      </c>
      <c r="B237" s="68">
        <v>106</v>
      </c>
      <c r="C237" s="68">
        <v>531</v>
      </c>
      <c r="D237" s="68"/>
      <c r="E237" s="68"/>
      <c r="F237" s="68"/>
      <c r="G237" s="68"/>
      <c r="H237" s="68"/>
    </row>
    <row r="238" spans="1:8" s="5" customFormat="1" ht="15.75">
      <c r="A238" s="122" t="s">
        <v>894</v>
      </c>
      <c r="B238" s="68">
        <v>122</v>
      </c>
      <c r="C238" s="68">
        <v>132</v>
      </c>
      <c r="D238" s="68"/>
      <c r="E238" s="68"/>
      <c r="F238" s="68"/>
      <c r="G238" s="68"/>
      <c r="H238" s="68"/>
    </row>
    <row r="239" spans="1:8" s="5" customFormat="1" ht="31.5">
      <c r="A239" s="122" t="s">
        <v>895</v>
      </c>
      <c r="B239" s="68">
        <v>530</v>
      </c>
      <c r="C239" s="68">
        <v>1312</v>
      </c>
      <c r="D239" s="68">
        <v>500</v>
      </c>
      <c r="E239" s="68">
        <v>790</v>
      </c>
      <c r="F239" s="68"/>
      <c r="G239" s="68"/>
      <c r="H239" s="68"/>
    </row>
    <row r="240" spans="1:8" s="5" customFormat="1" ht="15.75">
      <c r="A240" s="122" t="s">
        <v>896</v>
      </c>
      <c r="B240" s="68">
        <v>256</v>
      </c>
      <c r="C240" s="68">
        <v>260</v>
      </c>
      <c r="D240" s="68"/>
      <c r="E240" s="68"/>
      <c r="F240" s="68"/>
      <c r="G240" s="68"/>
      <c r="H240" s="68"/>
    </row>
    <row r="241" spans="1:8" s="5" customFormat="1" ht="15.75">
      <c r="A241" s="58" t="s">
        <v>270</v>
      </c>
      <c r="B241" s="58">
        <f>SUM(B231:B240)</f>
        <v>1514</v>
      </c>
      <c r="C241" s="58">
        <f>SUM(C231:C240)</f>
        <v>4196</v>
      </c>
      <c r="D241" s="58">
        <f>SUM(D231:D240)</f>
        <v>550</v>
      </c>
      <c r="E241" s="58">
        <f>SUM(E231:E240)</f>
        <v>1014</v>
      </c>
      <c r="F241" s="59">
        <v>2145</v>
      </c>
      <c r="G241" s="59">
        <v>2145</v>
      </c>
      <c r="H241" s="59">
        <v>27900</v>
      </c>
    </row>
    <row r="242" spans="1:8" s="5" customFormat="1" ht="15.75">
      <c r="A242" s="58" t="s">
        <v>271</v>
      </c>
      <c r="B242" s="340">
        <f>B241+C241</f>
        <v>5710</v>
      </c>
      <c r="C242" s="340"/>
      <c r="D242" s="340">
        <f>D241+E241</f>
        <v>1564</v>
      </c>
      <c r="E242" s="340"/>
      <c r="F242" s="340">
        <f>F241+G241</f>
        <v>4290</v>
      </c>
      <c r="G242" s="340"/>
      <c r="H242" s="58"/>
    </row>
    <row r="243" spans="1:8" s="5" customFormat="1" ht="15.75">
      <c r="A243" s="341"/>
      <c r="B243" s="341"/>
      <c r="C243" s="341"/>
      <c r="D243" s="341"/>
      <c r="E243" s="341"/>
      <c r="F243" s="341"/>
      <c r="G243" s="341"/>
      <c r="H243" s="341"/>
    </row>
    <row r="244" spans="1:8" s="5" customFormat="1" ht="15.75">
      <c r="A244" s="339" t="s">
        <v>329</v>
      </c>
      <c r="B244" s="339"/>
      <c r="C244" s="339"/>
      <c r="D244" s="339"/>
      <c r="E244" s="339"/>
      <c r="F244" s="339"/>
      <c r="G244" s="339"/>
      <c r="H244" s="339"/>
    </row>
    <row r="245" spans="1:8" s="5" customFormat="1" ht="15.75">
      <c r="A245" s="122" t="s">
        <v>897</v>
      </c>
      <c r="B245" s="68"/>
      <c r="C245" s="68">
        <v>220</v>
      </c>
      <c r="D245" s="68"/>
      <c r="E245" s="68">
        <v>160</v>
      </c>
      <c r="F245" s="68"/>
      <c r="G245" s="68"/>
      <c r="H245" s="68"/>
    </row>
    <row r="246" spans="1:8" s="5" customFormat="1" ht="15.75">
      <c r="A246" s="122" t="s">
        <v>898</v>
      </c>
      <c r="B246" s="68"/>
      <c r="C246" s="68">
        <v>900</v>
      </c>
      <c r="D246" s="68"/>
      <c r="E246" s="68"/>
      <c r="F246" s="68"/>
      <c r="G246" s="68"/>
      <c r="H246" s="68"/>
    </row>
    <row r="247" spans="1:8" s="5" customFormat="1" ht="15.75">
      <c r="A247" s="58" t="s">
        <v>270</v>
      </c>
      <c r="B247" s="58">
        <f>SUM(B245:B246)</f>
        <v>0</v>
      </c>
      <c r="C247" s="58">
        <f>SUM(C245:C246)</f>
        <v>1120</v>
      </c>
      <c r="D247" s="58">
        <f>SUM(D245:D246)</f>
        <v>0</v>
      </c>
      <c r="E247" s="58">
        <f>SUM(E245:E246)</f>
        <v>160</v>
      </c>
      <c r="F247" s="59">
        <v>410</v>
      </c>
      <c r="G247" s="59">
        <v>410</v>
      </c>
      <c r="H247" s="59">
        <v>4100</v>
      </c>
    </row>
    <row r="248" spans="1:8" s="5" customFormat="1" ht="15.75">
      <c r="A248" s="58" t="s">
        <v>271</v>
      </c>
      <c r="B248" s="340">
        <f>B247+C247</f>
        <v>1120</v>
      </c>
      <c r="C248" s="340"/>
      <c r="D248" s="340">
        <f>D247+E247</f>
        <v>160</v>
      </c>
      <c r="E248" s="340"/>
      <c r="F248" s="340">
        <f>F247+G247</f>
        <v>820</v>
      </c>
      <c r="G248" s="340"/>
      <c r="H248" s="58"/>
    </row>
    <row r="249" spans="1:8" s="5" customFormat="1" ht="15.75">
      <c r="A249" s="341"/>
      <c r="B249" s="341"/>
      <c r="C249" s="341"/>
      <c r="D249" s="341"/>
      <c r="E249" s="341"/>
      <c r="F249" s="341"/>
      <c r="G249" s="341"/>
      <c r="H249" s="341"/>
    </row>
    <row r="250" spans="1:8" s="5" customFormat="1" ht="15.75">
      <c r="A250" s="339" t="s">
        <v>335</v>
      </c>
      <c r="B250" s="339"/>
      <c r="C250" s="339"/>
      <c r="D250" s="339"/>
      <c r="E250" s="339"/>
      <c r="F250" s="339"/>
      <c r="G250" s="339"/>
      <c r="H250" s="339"/>
    </row>
    <row r="251" spans="1:8" s="5" customFormat="1" ht="15.75">
      <c r="A251" s="122" t="s">
        <v>899</v>
      </c>
      <c r="B251" s="68">
        <v>680</v>
      </c>
      <c r="C251" s="68">
        <v>200</v>
      </c>
      <c r="D251" s="68">
        <v>1906</v>
      </c>
      <c r="E251" s="68">
        <v>100</v>
      </c>
      <c r="F251" s="68"/>
      <c r="G251" s="68"/>
      <c r="H251" s="68"/>
    </row>
    <row r="252" spans="1:8" s="5" customFormat="1" ht="15.75">
      <c r="A252" s="122" t="s">
        <v>264</v>
      </c>
      <c r="B252" s="68"/>
      <c r="C252" s="68">
        <v>300</v>
      </c>
      <c r="D252" s="68"/>
      <c r="E252" s="68"/>
      <c r="F252" s="68"/>
      <c r="G252" s="68"/>
      <c r="H252" s="68"/>
    </row>
    <row r="253" spans="1:8" s="5" customFormat="1" ht="15.75">
      <c r="A253" s="58" t="s">
        <v>270</v>
      </c>
      <c r="B253" s="58">
        <f>SUM(B251:B252)</f>
        <v>680</v>
      </c>
      <c r="C253" s="58">
        <f>SUM(C251:C252)</f>
        <v>500</v>
      </c>
      <c r="D253" s="58">
        <f>SUM(D251:D252)</f>
        <v>1906</v>
      </c>
      <c r="E253" s="58">
        <f>SUM(E251:E252)</f>
        <v>100</v>
      </c>
      <c r="F253" s="58">
        <v>220</v>
      </c>
      <c r="G253" s="58">
        <v>220</v>
      </c>
      <c r="H253" s="58">
        <v>2300</v>
      </c>
    </row>
    <row r="254" spans="1:8" s="5" customFormat="1" ht="15.75">
      <c r="A254" s="58" t="s">
        <v>271</v>
      </c>
      <c r="B254" s="340">
        <f>B253+C253</f>
        <v>1180</v>
      </c>
      <c r="C254" s="340"/>
      <c r="D254" s="340">
        <f>D253+E253</f>
        <v>2006</v>
      </c>
      <c r="E254" s="340"/>
      <c r="F254" s="340">
        <f>F253+G253</f>
        <v>440</v>
      </c>
      <c r="G254" s="340"/>
      <c r="H254" s="58"/>
    </row>
    <row r="255" spans="1:8" s="5" customFormat="1" ht="15.75">
      <c r="A255" s="341"/>
      <c r="B255" s="341"/>
      <c r="C255" s="341"/>
      <c r="D255" s="341"/>
      <c r="E255" s="341"/>
      <c r="F255" s="341"/>
      <c r="G255" s="341"/>
      <c r="H255" s="341"/>
    </row>
    <row r="256" spans="1:8" s="5" customFormat="1" ht="15.75">
      <c r="A256" s="339" t="s">
        <v>336</v>
      </c>
      <c r="B256" s="339"/>
      <c r="C256" s="339"/>
      <c r="D256" s="339"/>
      <c r="E256" s="339"/>
      <c r="F256" s="339"/>
      <c r="G256" s="339"/>
      <c r="H256" s="339"/>
    </row>
    <row r="257" spans="1:8" s="5" customFormat="1" ht="31.5">
      <c r="A257" s="122" t="s">
        <v>900</v>
      </c>
      <c r="B257" s="68">
        <v>210</v>
      </c>
      <c r="C257" s="68"/>
      <c r="D257" s="68"/>
      <c r="E257" s="68"/>
      <c r="F257" s="68"/>
      <c r="G257" s="68"/>
      <c r="H257" s="68"/>
    </row>
    <row r="258" spans="1:8" s="5" customFormat="1" ht="15.75">
      <c r="A258" s="122" t="s">
        <v>862</v>
      </c>
      <c r="B258" s="68">
        <v>151</v>
      </c>
      <c r="C258" s="68">
        <v>160</v>
      </c>
      <c r="D258" s="68"/>
      <c r="E258" s="68"/>
      <c r="F258" s="68"/>
      <c r="G258" s="68"/>
      <c r="H258" s="68"/>
    </row>
    <row r="259" spans="1:8" s="5" customFormat="1" ht="15.75">
      <c r="A259" s="122" t="s">
        <v>337</v>
      </c>
      <c r="B259" s="68"/>
      <c r="C259" s="68">
        <v>525</v>
      </c>
      <c r="D259" s="68"/>
      <c r="E259" s="68"/>
      <c r="F259" s="68"/>
      <c r="G259" s="68"/>
      <c r="H259" s="68"/>
    </row>
    <row r="260" spans="1:8" s="5" customFormat="1" ht="15.75">
      <c r="A260" s="122" t="s">
        <v>848</v>
      </c>
      <c r="B260" s="68">
        <v>262</v>
      </c>
      <c r="C260" s="68">
        <v>163</v>
      </c>
      <c r="D260" s="68"/>
      <c r="E260" s="68"/>
      <c r="F260" s="68"/>
      <c r="G260" s="68"/>
      <c r="H260" s="68"/>
    </row>
    <row r="261" spans="1:8" s="5" customFormat="1" ht="15.75">
      <c r="A261" s="122" t="s">
        <v>839</v>
      </c>
      <c r="B261" s="68">
        <v>364</v>
      </c>
      <c r="C261" s="68">
        <v>163</v>
      </c>
      <c r="D261" s="68"/>
      <c r="E261" s="68"/>
      <c r="F261" s="68"/>
      <c r="G261" s="68"/>
      <c r="H261" s="68"/>
    </row>
    <row r="262" spans="1:8" s="5" customFormat="1" ht="15.75">
      <c r="A262" s="122" t="s">
        <v>840</v>
      </c>
      <c r="B262" s="68">
        <v>214</v>
      </c>
      <c r="C262" s="68">
        <v>200</v>
      </c>
      <c r="D262" s="68"/>
      <c r="E262" s="68"/>
      <c r="F262" s="68"/>
      <c r="G262" s="68"/>
      <c r="H262" s="68"/>
    </row>
    <row r="263" spans="1:8" s="5" customFormat="1" ht="15.75">
      <c r="A263" s="122" t="s">
        <v>849</v>
      </c>
      <c r="B263" s="68">
        <v>132</v>
      </c>
      <c r="C263" s="68"/>
      <c r="D263" s="68"/>
      <c r="E263" s="68"/>
      <c r="F263" s="68"/>
      <c r="G263" s="68"/>
      <c r="H263" s="68"/>
    </row>
    <row r="264" spans="1:8" s="5" customFormat="1" ht="15.75">
      <c r="A264" s="58" t="s">
        <v>270</v>
      </c>
      <c r="B264" s="58">
        <f>SUM(B257:B263)</f>
        <v>1333</v>
      </c>
      <c r="C264" s="58">
        <f>SUM(C257:C263)</f>
        <v>1211</v>
      </c>
      <c r="D264" s="58">
        <f>SUM(D257:D263)</f>
        <v>0</v>
      </c>
      <c r="E264" s="58">
        <f>SUM(E257:E263)</f>
        <v>0</v>
      </c>
      <c r="F264" s="59">
        <v>546</v>
      </c>
      <c r="G264" s="59">
        <v>546</v>
      </c>
      <c r="H264" s="59">
        <v>4400</v>
      </c>
    </row>
    <row r="265" spans="1:8" s="5" customFormat="1" ht="15.75">
      <c r="A265" s="58" t="s">
        <v>271</v>
      </c>
      <c r="B265" s="340">
        <f>B264+C264</f>
        <v>2544</v>
      </c>
      <c r="C265" s="340"/>
      <c r="D265" s="340">
        <f>D264+E264</f>
        <v>0</v>
      </c>
      <c r="E265" s="340"/>
      <c r="F265" s="340">
        <f>F264+G264</f>
        <v>1092</v>
      </c>
      <c r="G265" s="340"/>
      <c r="H265" s="58"/>
    </row>
    <row r="266" spans="1:8" s="5" customFormat="1" ht="15.75">
      <c r="A266" s="341"/>
      <c r="B266" s="341"/>
      <c r="C266" s="341"/>
      <c r="D266" s="341"/>
      <c r="E266" s="341"/>
      <c r="F266" s="341"/>
      <c r="G266" s="341"/>
      <c r="H266" s="341"/>
    </row>
    <row r="267" spans="1:8" s="5" customFormat="1" ht="15.75">
      <c r="A267" s="339" t="s">
        <v>338</v>
      </c>
      <c r="B267" s="339"/>
      <c r="C267" s="339"/>
      <c r="D267" s="339"/>
      <c r="E267" s="339"/>
      <c r="F267" s="339"/>
      <c r="G267" s="339"/>
      <c r="H267" s="339"/>
    </row>
    <row r="268" spans="1:8" s="5" customFormat="1" ht="15.75">
      <c r="A268" s="122" t="s">
        <v>838</v>
      </c>
      <c r="B268" s="68">
        <v>496</v>
      </c>
      <c r="C268" s="68">
        <v>293</v>
      </c>
      <c r="D268" s="68">
        <v>73</v>
      </c>
      <c r="E268" s="68">
        <v>282</v>
      </c>
      <c r="F268" s="68"/>
      <c r="G268" s="68"/>
      <c r="H268" s="68"/>
    </row>
    <row r="269" spans="1:8" s="5" customFormat="1" ht="31.5">
      <c r="A269" s="122" t="s">
        <v>901</v>
      </c>
      <c r="B269" s="68">
        <v>605</v>
      </c>
      <c r="C269" s="68"/>
      <c r="D269" s="68">
        <v>686</v>
      </c>
      <c r="E269" s="68"/>
      <c r="F269" s="68"/>
      <c r="G269" s="68"/>
      <c r="H269" s="68"/>
    </row>
    <row r="270" spans="1:8" s="5" customFormat="1" ht="15.75">
      <c r="A270" s="122" t="s">
        <v>881</v>
      </c>
      <c r="B270" s="68">
        <v>371</v>
      </c>
      <c r="C270" s="68">
        <v>364</v>
      </c>
      <c r="D270" s="68">
        <v>166</v>
      </c>
      <c r="E270" s="68">
        <v>102</v>
      </c>
      <c r="F270" s="68"/>
      <c r="G270" s="68"/>
      <c r="H270" s="68"/>
    </row>
    <row r="271" spans="1:8" s="5" customFormat="1" ht="15.75">
      <c r="A271" s="122" t="s">
        <v>862</v>
      </c>
      <c r="B271" s="68">
        <v>371</v>
      </c>
      <c r="C271" s="68">
        <v>85</v>
      </c>
      <c r="D271" s="68">
        <v>166</v>
      </c>
      <c r="E271" s="68">
        <v>45</v>
      </c>
      <c r="F271" s="68"/>
      <c r="G271" s="68"/>
      <c r="H271" s="68"/>
    </row>
    <row r="272" spans="1:8" s="5" customFormat="1" ht="31.5">
      <c r="A272" s="122" t="s">
        <v>902</v>
      </c>
      <c r="B272" s="68">
        <v>265</v>
      </c>
      <c r="C272" s="68"/>
      <c r="D272" s="68">
        <v>200</v>
      </c>
      <c r="E272" s="68"/>
      <c r="F272" s="68"/>
      <c r="G272" s="68"/>
      <c r="H272" s="68"/>
    </row>
    <row r="273" spans="1:8" s="5" customFormat="1" ht="15.75">
      <c r="A273" s="122" t="s">
        <v>863</v>
      </c>
      <c r="B273" s="68">
        <v>504</v>
      </c>
      <c r="C273" s="68">
        <v>474</v>
      </c>
      <c r="D273" s="68">
        <v>252</v>
      </c>
      <c r="E273" s="68">
        <v>6</v>
      </c>
      <c r="F273" s="68"/>
      <c r="G273" s="68"/>
      <c r="H273" s="68"/>
    </row>
    <row r="274" spans="1:8" s="5" customFormat="1" ht="15.75">
      <c r="A274" s="122" t="s">
        <v>903</v>
      </c>
      <c r="B274" s="68">
        <v>316</v>
      </c>
      <c r="C274" s="68"/>
      <c r="D274" s="68">
        <v>33</v>
      </c>
      <c r="E274" s="68"/>
      <c r="F274" s="68"/>
      <c r="G274" s="68"/>
      <c r="H274" s="68"/>
    </row>
    <row r="275" spans="1:8" s="5" customFormat="1" ht="31.5">
      <c r="A275" s="122" t="s">
        <v>904</v>
      </c>
      <c r="B275" s="68">
        <v>256</v>
      </c>
      <c r="C275" s="68"/>
      <c r="D275" s="68"/>
      <c r="E275" s="68"/>
      <c r="F275" s="68"/>
      <c r="G275" s="68"/>
      <c r="H275" s="68"/>
    </row>
    <row r="276" spans="1:8" s="5" customFormat="1" ht="15.75">
      <c r="A276" s="122" t="s">
        <v>905</v>
      </c>
      <c r="B276" s="68">
        <v>467</v>
      </c>
      <c r="C276" s="68">
        <v>242</v>
      </c>
      <c r="D276" s="68">
        <v>232</v>
      </c>
      <c r="E276" s="68">
        <v>71</v>
      </c>
      <c r="F276" s="68"/>
      <c r="G276" s="68"/>
      <c r="H276" s="68"/>
    </row>
    <row r="277" spans="1:8" s="5" customFormat="1" ht="31.5">
      <c r="A277" s="122" t="s">
        <v>906</v>
      </c>
      <c r="B277" s="68">
        <v>255</v>
      </c>
      <c r="C277" s="68"/>
      <c r="D277" s="68"/>
      <c r="E277" s="68"/>
      <c r="F277" s="68"/>
      <c r="G277" s="68"/>
      <c r="H277" s="68"/>
    </row>
    <row r="278" spans="1:8" s="5" customFormat="1" ht="15.75">
      <c r="A278" s="122" t="s">
        <v>840</v>
      </c>
      <c r="B278" s="68">
        <v>398</v>
      </c>
      <c r="C278" s="68">
        <v>250</v>
      </c>
      <c r="D278" s="68"/>
      <c r="E278" s="68"/>
      <c r="F278" s="68"/>
      <c r="G278" s="68"/>
      <c r="H278" s="68"/>
    </row>
    <row r="279" spans="1:8" s="5" customFormat="1" ht="15.75">
      <c r="A279" s="122" t="s">
        <v>841</v>
      </c>
      <c r="B279" s="68">
        <v>347</v>
      </c>
      <c r="C279" s="68">
        <v>336</v>
      </c>
      <c r="D279" s="68"/>
      <c r="E279" s="68"/>
      <c r="F279" s="68"/>
      <c r="G279" s="68"/>
      <c r="H279" s="68"/>
    </row>
    <row r="280" spans="1:8" s="5" customFormat="1" ht="15.75">
      <c r="A280" s="122" t="s">
        <v>842</v>
      </c>
      <c r="B280" s="68">
        <v>60</v>
      </c>
      <c r="C280" s="68">
        <v>57</v>
      </c>
      <c r="D280" s="68"/>
      <c r="E280" s="68"/>
      <c r="F280" s="68"/>
      <c r="G280" s="68"/>
      <c r="H280" s="68"/>
    </row>
    <row r="281" spans="1:8" s="5" customFormat="1" ht="15.75">
      <c r="A281" s="58" t="s">
        <v>270</v>
      </c>
      <c r="B281" s="58">
        <f>SUM(B268:B280)</f>
        <v>4711</v>
      </c>
      <c r="C281" s="58">
        <f>SUM(C268:C280)</f>
        <v>2101</v>
      </c>
      <c r="D281" s="58">
        <f>SUM(D268:D280)</f>
        <v>1808</v>
      </c>
      <c r="E281" s="58">
        <f>SUM(E268:E280)</f>
        <v>506</v>
      </c>
      <c r="F281" s="59">
        <v>1100</v>
      </c>
      <c r="G281" s="59">
        <v>1100</v>
      </c>
      <c r="H281" s="59">
        <v>9800</v>
      </c>
    </row>
    <row r="282" spans="1:8" s="5" customFormat="1" ht="15.75">
      <c r="A282" s="58" t="s">
        <v>271</v>
      </c>
      <c r="B282" s="340">
        <f>B281+C281</f>
        <v>6812</v>
      </c>
      <c r="C282" s="340"/>
      <c r="D282" s="340">
        <f>D281+E281</f>
        <v>2314</v>
      </c>
      <c r="E282" s="340"/>
      <c r="F282" s="340">
        <f>F281+G281</f>
        <v>2200</v>
      </c>
      <c r="G282" s="340"/>
      <c r="H282" s="58"/>
    </row>
    <row r="283" spans="1:8" s="5" customFormat="1" ht="15.75">
      <c r="A283" s="341"/>
      <c r="B283" s="341"/>
      <c r="C283" s="341"/>
      <c r="D283" s="341"/>
      <c r="E283" s="341"/>
      <c r="F283" s="341"/>
      <c r="G283" s="341"/>
      <c r="H283" s="341"/>
    </row>
    <row r="284" spans="1:8" s="5" customFormat="1" ht="15.75">
      <c r="A284" s="339" t="s">
        <v>339</v>
      </c>
      <c r="B284" s="339"/>
      <c r="C284" s="339"/>
      <c r="D284" s="339"/>
      <c r="E284" s="339"/>
      <c r="F284" s="339"/>
      <c r="G284" s="339"/>
      <c r="H284" s="339"/>
    </row>
    <row r="285" spans="1:8" s="5" customFormat="1" ht="15.75">
      <c r="A285" s="122" t="s">
        <v>907</v>
      </c>
      <c r="B285" s="68">
        <v>203</v>
      </c>
      <c r="C285" s="68">
        <v>340</v>
      </c>
      <c r="D285" s="68"/>
      <c r="E285" s="68"/>
      <c r="F285" s="68"/>
      <c r="G285" s="68"/>
      <c r="H285" s="68"/>
    </row>
    <row r="286" spans="1:8" s="5" customFormat="1" ht="15.75">
      <c r="A286" s="122" t="s">
        <v>881</v>
      </c>
      <c r="B286" s="68">
        <v>246</v>
      </c>
      <c r="C286" s="68">
        <v>365</v>
      </c>
      <c r="D286" s="68">
        <v>420</v>
      </c>
      <c r="E286" s="68">
        <v>161</v>
      </c>
      <c r="F286" s="68"/>
      <c r="G286" s="68"/>
      <c r="H286" s="68"/>
    </row>
    <row r="287" spans="1:8" s="5" customFormat="1" ht="15.75">
      <c r="A287" s="122" t="s">
        <v>862</v>
      </c>
      <c r="B287" s="68">
        <v>264</v>
      </c>
      <c r="C287" s="68">
        <v>536</v>
      </c>
      <c r="D287" s="68">
        <v>420</v>
      </c>
      <c r="E287" s="68">
        <v>184</v>
      </c>
      <c r="F287" s="68"/>
      <c r="G287" s="68"/>
      <c r="H287" s="68"/>
    </row>
    <row r="288" spans="1:8" s="5" customFormat="1" ht="15.75">
      <c r="A288" s="122" t="s">
        <v>848</v>
      </c>
      <c r="B288" s="68">
        <v>218</v>
      </c>
      <c r="C288" s="68">
        <v>511</v>
      </c>
      <c r="D288" s="68">
        <v>274</v>
      </c>
      <c r="E288" s="68">
        <v>157</v>
      </c>
      <c r="F288" s="68"/>
      <c r="G288" s="68"/>
      <c r="H288" s="68"/>
    </row>
    <row r="289" spans="1:8" s="5" customFormat="1" ht="15.75">
      <c r="A289" s="122" t="s">
        <v>908</v>
      </c>
      <c r="B289" s="68">
        <v>293</v>
      </c>
      <c r="C289" s="68">
        <v>585</v>
      </c>
      <c r="D289" s="68"/>
      <c r="E289" s="68"/>
      <c r="F289" s="68"/>
      <c r="G289" s="68"/>
      <c r="H289" s="68"/>
    </row>
    <row r="290" spans="1:8" s="5" customFormat="1" ht="15.75">
      <c r="A290" s="122" t="s">
        <v>840</v>
      </c>
      <c r="B290" s="68">
        <v>110</v>
      </c>
      <c r="C290" s="68">
        <v>359</v>
      </c>
      <c r="D290" s="68"/>
      <c r="E290" s="68"/>
      <c r="F290" s="68"/>
      <c r="G290" s="68"/>
      <c r="H290" s="68"/>
    </row>
    <row r="291" spans="1:8" s="5" customFormat="1" ht="15.75">
      <c r="A291" s="122" t="s">
        <v>849</v>
      </c>
      <c r="B291" s="68">
        <v>300</v>
      </c>
      <c r="C291" s="68">
        <v>250</v>
      </c>
      <c r="D291" s="68">
        <v>100</v>
      </c>
      <c r="E291" s="68"/>
      <c r="F291" s="68"/>
      <c r="G291" s="68"/>
      <c r="H291" s="68"/>
    </row>
    <row r="292" spans="1:8" s="5" customFormat="1" ht="15.75">
      <c r="A292" s="122" t="s">
        <v>850</v>
      </c>
      <c r="B292" s="68">
        <v>567</v>
      </c>
      <c r="C292" s="68">
        <v>517</v>
      </c>
      <c r="D292" s="68">
        <v>273</v>
      </c>
      <c r="E292" s="68">
        <v>306</v>
      </c>
      <c r="F292" s="68"/>
      <c r="G292" s="68"/>
      <c r="H292" s="68"/>
    </row>
    <row r="293" spans="1:8" s="5" customFormat="1" ht="31.5">
      <c r="A293" s="122" t="s">
        <v>909</v>
      </c>
      <c r="B293" s="68"/>
      <c r="C293" s="68"/>
      <c r="D293" s="68">
        <v>898</v>
      </c>
      <c r="E293" s="68"/>
      <c r="F293" s="68"/>
      <c r="G293" s="68"/>
      <c r="H293" s="68"/>
    </row>
    <row r="294" spans="1:8" s="5" customFormat="1" ht="15.75">
      <c r="A294" s="122" t="s">
        <v>910</v>
      </c>
      <c r="B294" s="68">
        <v>1040</v>
      </c>
      <c r="C294" s="68">
        <v>238</v>
      </c>
      <c r="D294" s="68">
        <v>1500</v>
      </c>
      <c r="E294" s="68">
        <v>900</v>
      </c>
      <c r="F294" s="68">
        <v>540</v>
      </c>
      <c r="G294" s="68">
        <v>540</v>
      </c>
      <c r="H294" s="68">
        <v>4300</v>
      </c>
    </row>
    <row r="295" spans="1:8" s="5" customFormat="1" ht="15.75">
      <c r="A295" s="58" t="s">
        <v>270</v>
      </c>
      <c r="B295" s="58">
        <f>SUM(B285:B294)</f>
        <v>3241</v>
      </c>
      <c r="C295" s="58">
        <f>SUM(C285:C294)</f>
        <v>3701</v>
      </c>
      <c r="D295" s="58">
        <f>SUM(D285:D294)</f>
        <v>3885</v>
      </c>
      <c r="E295" s="58">
        <f>SUM(E285:E294)</f>
        <v>1708</v>
      </c>
      <c r="F295" s="58">
        <v>1761</v>
      </c>
      <c r="G295" s="59">
        <v>1761</v>
      </c>
      <c r="H295" s="59">
        <v>15800</v>
      </c>
    </row>
    <row r="296" spans="1:8" s="5" customFormat="1" ht="12.75" customHeight="1">
      <c r="A296" s="58" t="s">
        <v>271</v>
      </c>
      <c r="B296" s="340">
        <f>B295+C295</f>
        <v>6942</v>
      </c>
      <c r="C296" s="340"/>
      <c r="D296" s="340">
        <f>D295+E295</f>
        <v>5593</v>
      </c>
      <c r="E296" s="340"/>
      <c r="F296" s="340">
        <f>F295+G295</f>
        <v>3522</v>
      </c>
      <c r="G296" s="340"/>
      <c r="H296" s="58"/>
    </row>
    <row r="297" spans="1:8" s="5" customFormat="1" ht="15.75">
      <c r="A297" s="341"/>
      <c r="B297" s="341"/>
      <c r="C297" s="341"/>
      <c r="D297" s="341"/>
      <c r="E297" s="341"/>
      <c r="F297" s="341"/>
      <c r="G297" s="341"/>
      <c r="H297" s="341"/>
    </row>
    <row r="298" spans="1:8" s="5" customFormat="1" ht="15.75">
      <c r="A298" s="339" t="s">
        <v>364</v>
      </c>
      <c r="B298" s="339"/>
      <c r="C298" s="339"/>
      <c r="D298" s="339"/>
      <c r="E298" s="339"/>
      <c r="F298" s="339"/>
      <c r="G298" s="339"/>
      <c r="H298" s="339"/>
    </row>
    <row r="299" spans="1:8" s="5" customFormat="1" ht="15.75">
      <c r="A299" s="58" t="s">
        <v>270</v>
      </c>
      <c r="B299" s="59">
        <v>7196</v>
      </c>
      <c r="C299" s="125"/>
      <c r="D299" s="126">
        <v>19789</v>
      </c>
      <c r="E299" s="125"/>
      <c r="F299" s="126">
        <v>3430</v>
      </c>
      <c r="G299" s="126">
        <v>3430</v>
      </c>
      <c r="H299" s="126">
        <v>22500</v>
      </c>
    </row>
    <row r="300" spans="1:8" s="5" customFormat="1" ht="15.75" customHeight="1">
      <c r="A300" s="58" t="s">
        <v>271</v>
      </c>
      <c r="B300" s="344">
        <v>7196</v>
      </c>
      <c r="C300" s="345"/>
      <c r="D300" s="344">
        <v>19789</v>
      </c>
      <c r="E300" s="345"/>
      <c r="F300" s="344">
        <v>6860</v>
      </c>
      <c r="G300" s="345"/>
      <c r="H300" s="97"/>
    </row>
    <row r="301" spans="1:8" s="5" customFormat="1" ht="15.75" customHeight="1">
      <c r="A301" s="347"/>
      <c r="B301" s="348"/>
      <c r="C301" s="348"/>
      <c r="D301" s="348"/>
      <c r="E301" s="348"/>
      <c r="F301" s="348"/>
      <c r="G301" s="348"/>
      <c r="H301" s="348"/>
    </row>
    <row r="302" spans="1:8" s="5" customFormat="1" ht="15.75">
      <c r="A302" s="339" t="s">
        <v>340</v>
      </c>
      <c r="B302" s="339"/>
      <c r="C302" s="339"/>
      <c r="D302" s="339"/>
      <c r="E302" s="339"/>
      <c r="F302" s="339"/>
      <c r="G302" s="339"/>
      <c r="H302" s="339"/>
    </row>
    <row r="303" spans="1:8" s="5" customFormat="1" ht="15.75">
      <c r="A303" s="122" t="s">
        <v>341</v>
      </c>
      <c r="B303" s="68">
        <v>9387</v>
      </c>
      <c r="C303" s="68"/>
      <c r="D303" s="68">
        <v>18503</v>
      </c>
      <c r="E303" s="68"/>
      <c r="F303" s="68"/>
      <c r="G303" s="68"/>
      <c r="H303" s="68"/>
    </row>
    <row r="304" spans="1:8" s="5" customFormat="1" ht="15.75">
      <c r="A304" s="122" t="s">
        <v>342</v>
      </c>
      <c r="B304" s="68">
        <v>11063</v>
      </c>
      <c r="C304" s="68"/>
      <c r="D304" s="68">
        <v>44513</v>
      </c>
      <c r="E304" s="68"/>
      <c r="F304" s="68"/>
      <c r="G304" s="68"/>
      <c r="H304" s="68"/>
    </row>
    <row r="305" spans="1:8" s="5" customFormat="1" ht="15.75">
      <c r="A305" s="122" t="s">
        <v>343</v>
      </c>
      <c r="B305" s="68">
        <v>60</v>
      </c>
      <c r="C305" s="68"/>
      <c r="D305" s="68">
        <v>360</v>
      </c>
      <c r="E305" s="68"/>
      <c r="F305" s="68"/>
      <c r="G305" s="68"/>
      <c r="H305" s="68"/>
    </row>
    <row r="306" spans="1:8" s="5" customFormat="1" ht="31.5">
      <c r="A306" s="122" t="s">
        <v>292</v>
      </c>
      <c r="B306" s="68">
        <v>932</v>
      </c>
      <c r="C306" s="68"/>
      <c r="D306" s="68">
        <v>1858</v>
      </c>
      <c r="E306" s="68"/>
      <c r="F306" s="68"/>
      <c r="G306" s="68"/>
      <c r="H306" s="68"/>
    </row>
    <row r="307" spans="1:8" s="5" customFormat="1" ht="15.75">
      <c r="A307" s="122" t="s">
        <v>291</v>
      </c>
      <c r="B307" s="68">
        <v>1142</v>
      </c>
      <c r="C307" s="68"/>
      <c r="D307" s="68">
        <v>9000</v>
      </c>
      <c r="E307" s="68"/>
      <c r="F307" s="68"/>
      <c r="G307" s="68"/>
      <c r="H307" s="68"/>
    </row>
    <row r="308" spans="1:8" s="5" customFormat="1" ht="31.5">
      <c r="A308" s="122" t="s">
        <v>140</v>
      </c>
      <c r="B308" s="68">
        <v>184</v>
      </c>
      <c r="C308" s="68"/>
      <c r="D308" s="68">
        <v>2564</v>
      </c>
      <c r="E308" s="68"/>
      <c r="F308" s="68"/>
      <c r="G308" s="68"/>
      <c r="H308" s="68"/>
    </row>
    <row r="309" spans="1:8" s="5" customFormat="1" ht="31.5">
      <c r="A309" s="122" t="s">
        <v>293</v>
      </c>
      <c r="B309" s="68">
        <v>740</v>
      </c>
      <c r="C309" s="68"/>
      <c r="D309" s="68">
        <v>5920</v>
      </c>
      <c r="E309" s="68"/>
      <c r="F309" s="68"/>
      <c r="G309" s="68"/>
      <c r="H309" s="68"/>
    </row>
    <row r="310" spans="1:8" s="5" customFormat="1" ht="31.5">
      <c r="A310" s="122" t="s">
        <v>1139</v>
      </c>
      <c r="B310" s="68">
        <v>850</v>
      </c>
      <c r="C310" s="68"/>
      <c r="D310" s="68">
        <v>1080</v>
      </c>
      <c r="E310" s="68"/>
      <c r="F310" s="68"/>
      <c r="G310" s="68"/>
      <c r="H310" s="68"/>
    </row>
    <row r="311" spans="1:8" s="5" customFormat="1" ht="31.5">
      <c r="A311" s="122" t="s">
        <v>294</v>
      </c>
      <c r="B311" s="68">
        <v>920</v>
      </c>
      <c r="C311" s="68"/>
      <c r="D311" s="68">
        <v>1500</v>
      </c>
      <c r="E311" s="68"/>
      <c r="F311" s="68"/>
      <c r="G311" s="68"/>
      <c r="H311" s="68"/>
    </row>
    <row r="312" spans="1:8" s="5" customFormat="1" ht="15.75">
      <c r="A312" s="122" t="s">
        <v>295</v>
      </c>
      <c r="B312" s="68">
        <v>100</v>
      </c>
      <c r="C312" s="68"/>
      <c r="D312" s="68">
        <v>1356</v>
      </c>
      <c r="E312" s="68"/>
      <c r="F312" s="68"/>
      <c r="G312" s="68"/>
      <c r="H312" s="68"/>
    </row>
    <row r="313" spans="1:8" s="5" customFormat="1" ht="15.75">
      <c r="A313" s="122" t="s">
        <v>296</v>
      </c>
      <c r="B313" s="68">
        <v>220</v>
      </c>
      <c r="C313" s="68"/>
      <c r="D313" s="68">
        <v>1521</v>
      </c>
      <c r="E313" s="68"/>
      <c r="F313" s="68"/>
      <c r="G313" s="68"/>
      <c r="H313" s="68"/>
    </row>
    <row r="314" spans="1:8" s="5" customFormat="1" ht="15.75">
      <c r="A314" s="122" t="s">
        <v>297</v>
      </c>
      <c r="B314" s="68">
        <v>4110</v>
      </c>
      <c r="C314" s="68"/>
      <c r="D314" s="68">
        <v>9725</v>
      </c>
      <c r="E314" s="68"/>
      <c r="F314" s="68"/>
      <c r="G314" s="68"/>
      <c r="H314" s="68"/>
    </row>
    <row r="315" spans="1:8" s="5" customFormat="1" ht="31.5">
      <c r="A315" s="122" t="s">
        <v>298</v>
      </c>
      <c r="B315" s="68">
        <v>1711</v>
      </c>
      <c r="C315" s="68"/>
      <c r="D315" s="68">
        <v>1780</v>
      </c>
      <c r="E315" s="68"/>
      <c r="F315" s="68"/>
      <c r="G315" s="68"/>
      <c r="H315" s="68"/>
    </row>
    <row r="316" spans="1:8" s="5" customFormat="1" ht="15.75">
      <c r="A316" s="122" t="s">
        <v>299</v>
      </c>
      <c r="B316" s="68">
        <v>1826</v>
      </c>
      <c r="C316" s="68"/>
      <c r="D316" s="68">
        <v>2998</v>
      </c>
      <c r="E316" s="68"/>
      <c r="F316" s="68"/>
      <c r="G316" s="68"/>
      <c r="H316" s="68"/>
    </row>
    <row r="317" spans="1:8" s="5" customFormat="1" ht="15.75">
      <c r="A317" s="122" t="s">
        <v>300</v>
      </c>
      <c r="B317" s="68">
        <v>25</v>
      </c>
      <c r="C317" s="68"/>
      <c r="D317" s="68">
        <v>185</v>
      </c>
      <c r="E317" s="68"/>
      <c r="F317" s="68"/>
      <c r="G317" s="68"/>
      <c r="H317" s="68"/>
    </row>
    <row r="318" spans="1:8" s="5" customFormat="1" ht="15.75">
      <c r="A318" s="58" t="s">
        <v>270</v>
      </c>
      <c r="B318" s="58">
        <f>SUM(B303:B317)</f>
        <v>33270</v>
      </c>
      <c r="C318" s="58">
        <f>SUM(C303:C317)</f>
        <v>0</v>
      </c>
      <c r="D318" s="58">
        <f>SUM(D303:D317)</f>
        <v>102863</v>
      </c>
      <c r="E318" s="58">
        <f>SUM(E303:E317)</f>
        <v>0</v>
      </c>
      <c r="F318" s="59"/>
      <c r="G318" s="59"/>
      <c r="H318" s="59"/>
    </row>
    <row r="319" spans="1:8" s="5" customFormat="1" ht="26.25" customHeight="1">
      <c r="A319" s="58"/>
      <c r="B319" s="58"/>
      <c r="C319" s="58"/>
      <c r="D319" s="58"/>
      <c r="E319" s="58"/>
      <c r="F319" s="59"/>
      <c r="G319" s="59"/>
      <c r="H319" s="59"/>
    </row>
    <row r="320" spans="1:8" s="5" customFormat="1" ht="15.75">
      <c r="A320" s="59" t="s">
        <v>344</v>
      </c>
      <c r="B320" s="124">
        <f>B318+B295+B281+B264+B253+B247+B241+B227+B218+B204+B188+B176+B168+B159+B148+B141+B128+B123+B118+B107+B99+B89+B83+B73+B62+B57+B38+B22+B16+B299</f>
        <v>100227</v>
      </c>
      <c r="C320" s="124">
        <f aca="true" t="shared" si="5" ref="C320:H320">C318+C295+C281+C264+C253+C247+C241+C227+C218+C204+C188+C176+C168+C159+C148+C141+C128+C123+C118+C107+C99+C89+C83+C73+C62+C57+C38+C22+C16+C299</f>
        <v>47073</v>
      </c>
      <c r="D320" s="124">
        <f t="shared" si="5"/>
        <v>154459</v>
      </c>
      <c r="E320" s="124">
        <f t="shared" si="5"/>
        <v>13324</v>
      </c>
      <c r="F320" s="124">
        <f t="shared" si="5"/>
        <v>27113</v>
      </c>
      <c r="G320" s="124">
        <f t="shared" si="5"/>
        <v>27243</v>
      </c>
      <c r="H320" s="124">
        <f t="shared" si="5"/>
        <v>305340</v>
      </c>
    </row>
    <row r="321" spans="1:8" s="5" customFormat="1" ht="15.75">
      <c r="A321" s="58" t="s">
        <v>271</v>
      </c>
      <c r="B321" s="340">
        <f>B320+C320</f>
        <v>147300</v>
      </c>
      <c r="C321" s="340"/>
      <c r="D321" s="340">
        <f>D320+E320</f>
        <v>167783</v>
      </c>
      <c r="E321" s="340"/>
      <c r="F321" s="340">
        <f>F320+G320</f>
        <v>54356</v>
      </c>
      <c r="G321" s="340"/>
      <c r="H321" s="58"/>
    </row>
    <row r="322" spans="1:8" ht="15.75">
      <c r="A322" s="74"/>
      <c r="B322" s="75"/>
      <c r="C322" s="75"/>
      <c r="D322" s="75"/>
      <c r="E322" s="75"/>
      <c r="F322" s="75"/>
      <c r="G322" s="75"/>
      <c r="H322" s="75"/>
    </row>
    <row r="323" spans="1:8" ht="15.75">
      <c r="A323" s="226" t="s">
        <v>1557</v>
      </c>
      <c r="B323" s="227">
        <f>B17+B23+B39+SUM(B42:B55)+B63+B74+B84+B90+B100+B108+B119+B142+B160+B169+B177+B189+B205+B219+B228+B242+B248+B254+B265+B282+B296+B318</f>
        <v>137728</v>
      </c>
      <c r="C323" s="75"/>
      <c r="D323" s="75"/>
      <c r="E323" s="75"/>
      <c r="F323" s="75"/>
      <c r="G323" s="75"/>
      <c r="H323" s="75"/>
    </row>
    <row r="324" spans="1:8" ht="15.75">
      <c r="A324" s="74"/>
      <c r="B324" s="75"/>
      <c r="C324" s="75"/>
      <c r="D324" s="75"/>
      <c r="E324" s="75"/>
      <c r="F324" s="75"/>
      <c r="G324" s="75"/>
      <c r="H324" s="75"/>
    </row>
    <row r="325" spans="1:8" ht="15.75">
      <c r="A325" s="74"/>
      <c r="B325" s="75"/>
      <c r="C325" s="75"/>
      <c r="D325" s="75"/>
      <c r="E325" s="75"/>
      <c r="F325" s="75"/>
      <c r="G325" s="75"/>
      <c r="H325" s="75"/>
    </row>
    <row r="326" spans="1:8" ht="15.75">
      <c r="A326" s="74"/>
      <c r="B326" s="75"/>
      <c r="C326" s="75"/>
      <c r="D326" s="75"/>
      <c r="E326" s="75"/>
      <c r="F326" s="75"/>
      <c r="G326" s="75"/>
      <c r="H326" s="75"/>
    </row>
    <row r="327" spans="1:8" ht="15.75">
      <c r="A327" s="74"/>
      <c r="B327" s="75"/>
      <c r="C327" s="75"/>
      <c r="D327" s="75"/>
      <c r="E327" s="75"/>
      <c r="F327" s="75"/>
      <c r="G327" s="75"/>
      <c r="H327" s="75"/>
    </row>
    <row r="328" spans="1:8" ht="15.75">
      <c r="A328" s="74"/>
      <c r="B328" s="75"/>
      <c r="C328" s="75"/>
      <c r="D328" s="75"/>
      <c r="E328" s="75"/>
      <c r="F328" s="75"/>
      <c r="G328" s="75"/>
      <c r="H328" s="75"/>
    </row>
    <row r="329" spans="1:8" ht="15.75">
      <c r="A329" s="74"/>
      <c r="B329" s="75"/>
      <c r="C329" s="75"/>
      <c r="D329" s="75"/>
      <c r="E329" s="75"/>
      <c r="F329" s="75"/>
      <c r="G329" s="75"/>
      <c r="H329" s="75"/>
    </row>
    <row r="330" spans="1:8" ht="15.75">
      <c r="A330" s="74"/>
      <c r="B330" s="75"/>
      <c r="C330" s="75"/>
      <c r="D330" s="75"/>
      <c r="E330" s="75"/>
      <c r="F330" s="75"/>
      <c r="G330" s="75"/>
      <c r="H330" s="75"/>
    </row>
    <row r="331" spans="1:8" ht="15.75">
      <c r="A331" s="74"/>
      <c r="B331" s="75"/>
      <c r="C331" s="75"/>
      <c r="D331" s="75"/>
      <c r="E331" s="75"/>
      <c r="F331" s="75"/>
      <c r="G331" s="75"/>
      <c r="H331" s="75"/>
    </row>
    <row r="332" spans="1:8" ht="15.75">
      <c r="A332" s="74"/>
      <c r="B332" s="75"/>
      <c r="C332" s="75"/>
      <c r="D332" s="75"/>
      <c r="E332" s="75"/>
      <c r="F332" s="75"/>
      <c r="G332" s="75"/>
      <c r="H332" s="75"/>
    </row>
    <row r="333" spans="1:8" ht="15.75">
      <c r="A333" s="74"/>
      <c r="B333" s="75"/>
      <c r="C333" s="75"/>
      <c r="D333" s="75"/>
      <c r="E333" s="75"/>
      <c r="F333" s="75"/>
      <c r="G333" s="75"/>
      <c r="H333" s="75"/>
    </row>
    <row r="334" spans="1:8" ht="15.75">
      <c r="A334" s="74"/>
      <c r="B334" s="75"/>
      <c r="C334" s="75"/>
      <c r="D334" s="75"/>
      <c r="E334" s="75"/>
      <c r="F334" s="75"/>
      <c r="G334" s="75"/>
      <c r="H334" s="75"/>
    </row>
    <row r="335" spans="1:8" ht="15.75">
      <c r="A335" s="76"/>
      <c r="B335" s="76"/>
      <c r="C335" s="76"/>
      <c r="D335" s="76"/>
      <c r="E335" s="76"/>
      <c r="F335" s="77"/>
      <c r="G335" s="77"/>
      <c r="H335" s="77"/>
    </row>
    <row r="336" spans="1:8" ht="15.75">
      <c r="A336" s="74"/>
      <c r="B336" s="75"/>
      <c r="C336" s="75"/>
      <c r="D336" s="75"/>
      <c r="E336" s="75"/>
      <c r="F336" s="75"/>
      <c r="G336" s="75"/>
      <c r="H336" s="75"/>
    </row>
    <row r="337" spans="1:8" ht="15.75">
      <c r="A337" s="74"/>
      <c r="B337" s="75"/>
      <c r="C337" s="75"/>
      <c r="D337" s="75"/>
      <c r="E337" s="75"/>
      <c r="F337" s="75"/>
      <c r="G337" s="75"/>
      <c r="H337" s="75"/>
    </row>
    <row r="338" spans="1:8" ht="15.75">
      <c r="A338" s="74"/>
      <c r="B338" s="75"/>
      <c r="C338" s="75"/>
      <c r="D338" s="75"/>
      <c r="E338" s="75"/>
      <c r="F338" s="75"/>
      <c r="G338" s="75"/>
      <c r="H338" s="75"/>
    </row>
    <row r="339" spans="1:8" ht="15.75">
      <c r="A339" s="74"/>
      <c r="B339" s="75"/>
      <c r="C339" s="75"/>
      <c r="D339" s="75"/>
      <c r="E339" s="75"/>
      <c r="F339" s="75"/>
      <c r="G339" s="75"/>
      <c r="H339" s="75"/>
    </row>
    <row r="340" spans="1:8" ht="15.75">
      <c r="A340" s="74"/>
      <c r="B340" s="75"/>
      <c r="C340" s="75"/>
      <c r="D340" s="75"/>
      <c r="E340" s="75"/>
      <c r="F340" s="75"/>
      <c r="G340" s="75"/>
      <c r="H340" s="75"/>
    </row>
    <row r="341" spans="1:8" ht="15.75">
      <c r="A341" s="74"/>
      <c r="B341" s="75"/>
      <c r="C341" s="75"/>
      <c r="D341" s="75"/>
      <c r="E341" s="75"/>
      <c r="F341" s="75"/>
      <c r="G341" s="75"/>
      <c r="H341" s="75"/>
    </row>
    <row r="342" spans="1:8" ht="15.75">
      <c r="A342" s="74"/>
      <c r="B342" s="75"/>
      <c r="C342" s="75"/>
      <c r="D342" s="75"/>
      <c r="E342" s="75"/>
      <c r="F342" s="75"/>
      <c r="G342" s="75"/>
      <c r="H342" s="75"/>
    </row>
    <row r="343" spans="1:8" ht="15.75">
      <c r="A343" s="74"/>
      <c r="B343" s="75"/>
      <c r="C343" s="75"/>
      <c r="D343" s="75"/>
      <c r="E343" s="75"/>
      <c r="F343" s="75"/>
      <c r="G343" s="75"/>
      <c r="H343" s="75"/>
    </row>
    <row r="344" spans="1:8" ht="15.75">
      <c r="A344" s="74"/>
      <c r="B344" s="75"/>
      <c r="C344" s="75"/>
      <c r="D344" s="75"/>
      <c r="E344" s="75"/>
      <c r="F344" s="75"/>
      <c r="G344" s="75"/>
      <c r="H344" s="75"/>
    </row>
    <row r="345" spans="1:8" ht="15.75">
      <c r="A345" s="74"/>
      <c r="B345" s="75"/>
      <c r="C345" s="75"/>
      <c r="D345" s="75"/>
      <c r="E345" s="75"/>
      <c r="F345" s="75"/>
      <c r="G345" s="75"/>
      <c r="H345" s="75"/>
    </row>
    <row r="346" spans="1:8" ht="15.75">
      <c r="A346" s="74"/>
      <c r="B346" s="75"/>
      <c r="C346" s="75"/>
      <c r="D346" s="75"/>
      <c r="E346" s="75"/>
      <c r="F346" s="75"/>
      <c r="G346" s="75"/>
      <c r="H346" s="75"/>
    </row>
    <row r="347" spans="1:8" ht="15.75">
      <c r="A347" s="74"/>
      <c r="B347" s="75"/>
      <c r="C347" s="75"/>
      <c r="D347" s="75"/>
      <c r="E347" s="75"/>
      <c r="F347" s="75"/>
      <c r="G347" s="75"/>
      <c r="H347" s="75"/>
    </row>
    <row r="348" spans="1:8" ht="15.75">
      <c r="A348" s="74"/>
      <c r="B348" s="75"/>
      <c r="C348" s="75"/>
      <c r="D348" s="75"/>
      <c r="E348" s="75"/>
      <c r="F348" s="75"/>
      <c r="G348" s="75"/>
      <c r="H348" s="75"/>
    </row>
    <row r="349" spans="1:8" ht="15.75">
      <c r="A349" s="76"/>
      <c r="B349" s="76"/>
      <c r="C349" s="76"/>
      <c r="D349" s="76"/>
      <c r="E349" s="76"/>
      <c r="F349" s="77"/>
      <c r="G349" s="77"/>
      <c r="H349" s="77"/>
    </row>
    <row r="350" spans="1:8" ht="15.75">
      <c r="A350" s="76"/>
      <c r="B350" s="346"/>
      <c r="C350" s="346"/>
      <c r="D350" s="346"/>
      <c r="E350" s="346"/>
      <c r="F350" s="346"/>
      <c r="G350" s="346"/>
      <c r="H350" s="76"/>
    </row>
    <row r="351" spans="1:8" ht="15.75">
      <c r="A351" s="74"/>
      <c r="B351" s="75"/>
      <c r="C351" s="75"/>
      <c r="D351" s="75"/>
      <c r="E351" s="75"/>
      <c r="F351" s="75"/>
      <c r="G351" s="75"/>
      <c r="H351" s="75"/>
    </row>
    <row r="352" spans="1:8" ht="15.75">
      <c r="A352" s="74"/>
      <c r="B352" s="75"/>
      <c r="C352" s="75"/>
      <c r="D352" s="75"/>
      <c r="E352" s="75"/>
      <c r="F352" s="75"/>
      <c r="G352" s="75"/>
      <c r="H352" s="75"/>
    </row>
    <row r="353" spans="1:8" ht="15.75">
      <c r="A353" s="74"/>
      <c r="B353" s="75"/>
      <c r="C353" s="75"/>
      <c r="D353" s="75"/>
      <c r="E353" s="75"/>
      <c r="F353" s="75"/>
      <c r="G353" s="75"/>
      <c r="H353" s="75"/>
    </row>
    <row r="354" spans="1:8" ht="15.75">
      <c r="A354" s="74"/>
      <c r="B354" s="75"/>
      <c r="C354" s="75"/>
      <c r="D354" s="75"/>
      <c r="E354" s="75"/>
      <c r="F354" s="75"/>
      <c r="G354" s="75"/>
      <c r="H354" s="75"/>
    </row>
    <row r="355" spans="1:8" ht="15.75">
      <c r="A355" s="74"/>
      <c r="B355" s="75"/>
      <c r="C355" s="75"/>
      <c r="D355" s="75"/>
      <c r="E355" s="75"/>
      <c r="F355" s="75"/>
      <c r="G355" s="75"/>
      <c r="H355" s="75"/>
    </row>
    <row r="356" spans="1:8" ht="15.75">
      <c r="A356" s="74"/>
      <c r="B356" s="75"/>
      <c r="C356" s="75"/>
      <c r="D356" s="75"/>
      <c r="E356" s="75"/>
      <c r="F356" s="75"/>
      <c r="G356" s="75"/>
      <c r="H356" s="75"/>
    </row>
    <row r="357" spans="1:8" ht="15.75">
      <c r="A357" s="74"/>
      <c r="B357" s="75"/>
      <c r="C357" s="75"/>
      <c r="D357" s="75"/>
      <c r="E357" s="75"/>
      <c r="F357" s="75"/>
      <c r="G357" s="75"/>
      <c r="H357" s="75"/>
    </row>
    <row r="358" spans="1:8" ht="15.75">
      <c r="A358" s="74"/>
      <c r="B358" s="75"/>
      <c r="C358" s="75"/>
      <c r="D358" s="75"/>
      <c r="E358" s="75"/>
      <c r="F358" s="75"/>
      <c r="G358" s="75"/>
      <c r="H358" s="75"/>
    </row>
    <row r="359" spans="1:8" ht="15.75">
      <c r="A359" s="74"/>
      <c r="B359" s="75"/>
      <c r="C359" s="75"/>
      <c r="D359" s="75"/>
      <c r="E359" s="75"/>
      <c r="F359" s="75"/>
      <c r="G359" s="75"/>
      <c r="H359" s="75"/>
    </row>
    <row r="360" spans="1:8" ht="15.75">
      <c r="A360" s="74"/>
      <c r="B360" s="75"/>
      <c r="C360" s="75"/>
      <c r="D360" s="75"/>
      <c r="E360" s="75"/>
      <c r="F360" s="75"/>
      <c r="G360" s="75"/>
      <c r="H360" s="75"/>
    </row>
    <row r="361" spans="1:8" ht="15.75">
      <c r="A361" s="74"/>
      <c r="B361" s="75"/>
      <c r="C361" s="75"/>
      <c r="D361" s="75"/>
      <c r="E361" s="75"/>
      <c r="F361" s="75"/>
      <c r="G361" s="75"/>
      <c r="H361" s="75"/>
    </row>
    <row r="362" spans="1:8" ht="15.75">
      <c r="A362" s="74"/>
      <c r="B362" s="75"/>
      <c r="C362" s="75"/>
      <c r="D362" s="75"/>
      <c r="E362" s="75"/>
      <c r="F362" s="75"/>
      <c r="G362" s="75"/>
      <c r="H362" s="75"/>
    </row>
    <row r="363" spans="1:8" ht="15.75">
      <c r="A363" s="74"/>
      <c r="B363" s="75"/>
      <c r="C363" s="75"/>
      <c r="D363" s="75"/>
      <c r="E363" s="75"/>
      <c r="F363" s="75"/>
      <c r="G363" s="75"/>
      <c r="H363" s="75"/>
    </row>
    <row r="364" spans="1:8" ht="15.75">
      <c r="A364" s="76"/>
      <c r="B364" s="76"/>
      <c r="C364" s="76"/>
      <c r="D364" s="76"/>
      <c r="E364" s="76"/>
      <c r="F364" s="77"/>
      <c r="G364" s="77"/>
      <c r="H364" s="77"/>
    </row>
    <row r="365" spans="1:8" ht="15.75">
      <c r="A365" s="76"/>
      <c r="B365" s="346"/>
      <c r="C365" s="346"/>
      <c r="D365" s="346"/>
      <c r="E365" s="346"/>
      <c r="F365" s="346"/>
      <c r="G365" s="346"/>
      <c r="H365" s="76"/>
    </row>
    <row r="366" spans="1:8" ht="15.75">
      <c r="A366" s="74"/>
      <c r="B366" s="75"/>
      <c r="C366" s="75"/>
      <c r="D366" s="75"/>
      <c r="E366" s="75"/>
      <c r="F366" s="75"/>
      <c r="G366" s="75"/>
      <c r="H366" s="75"/>
    </row>
    <row r="367" spans="1:8" ht="15.75">
      <c r="A367" s="74"/>
      <c r="B367" s="75"/>
      <c r="C367" s="75"/>
      <c r="D367" s="75"/>
      <c r="E367" s="75"/>
      <c r="F367" s="75"/>
      <c r="G367" s="75"/>
      <c r="H367" s="75"/>
    </row>
    <row r="368" spans="1:8" ht="15.75">
      <c r="A368" s="74"/>
      <c r="B368" s="75"/>
      <c r="C368" s="75"/>
      <c r="D368" s="75"/>
      <c r="E368" s="75"/>
      <c r="F368" s="75"/>
      <c r="G368" s="75"/>
      <c r="H368" s="75"/>
    </row>
    <row r="369" spans="1:8" ht="15.75">
      <c r="A369" s="74"/>
      <c r="B369" s="75"/>
      <c r="C369" s="75"/>
      <c r="D369" s="75"/>
      <c r="E369" s="75"/>
      <c r="F369" s="75"/>
      <c r="G369" s="75"/>
      <c r="H369" s="75"/>
    </row>
    <row r="370" spans="1:8" ht="15.75">
      <c r="A370" s="74"/>
      <c r="B370" s="75"/>
      <c r="C370" s="75"/>
      <c r="D370" s="75"/>
      <c r="E370" s="75"/>
      <c r="F370" s="75"/>
      <c r="G370" s="75"/>
      <c r="H370" s="75"/>
    </row>
    <row r="371" spans="1:8" ht="15.75">
      <c r="A371" s="74"/>
      <c r="B371" s="75"/>
      <c r="C371" s="75"/>
      <c r="D371" s="75"/>
      <c r="E371" s="75"/>
      <c r="F371" s="75"/>
      <c r="G371" s="75"/>
      <c r="H371" s="75"/>
    </row>
    <row r="372" spans="1:8" ht="15.75">
      <c r="A372" s="74"/>
      <c r="B372" s="75"/>
      <c r="C372" s="75"/>
      <c r="D372" s="75"/>
      <c r="E372" s="75"/>
      <c r="F372" s="75"/>
      <c r="G372" s="75"/>
      <c r="H372" s="75"/>
    </row>
    <row r="373" spans="1:8" ht="15.75">
      <c r="A373" s="74"/>
      <c r="B373" s="75"/>
      <c r="C373" s="75"/>
      <c r="D373" s="75"/>
      <c r="E373" s="75"/>
      <c r="F373" s="75"/>
      <c r="G373" s="75"/>
      <c r="H373" s="75"/>
    </row>
    <row r="374" spans="1:8" ht="15.75">
      <c r="A374" s="74"/>
      <c r="B374" s="75"/>
      <c r="C374" s="75"/>
      <c r="D374" s="75"/>
      <c r="E374" s="75"/>
      <c r="F374" s="75"/>
      <c r="G374" s="75"/>
      <c r="H374" s="75"/>
    </row>
    <row r="375" spans="1:8" ht="15.75">
      <c r="A375" s="74"/>
      <c r="B375" s="75"/>
      <c r="C375" s="75"/>
      <c r="D375" s="75"/>
      <c r="E375" s="75"/>
      <c r="F375" s="75"/>
      <c r="G375" s="75"/>
      <c r="H375" s="75"/>
    </row>
    <row r="376" spans="1:8" ht="15.75">
      <c r="A376" s="74"/>
      <c r="B376" s="75"/>
      <c r="C376" s="75"/>
      <c r="D376" s="75"/>
      <c r="E376" s="75"/>
      <c r="F376" s="75"/>
      <c r="G376" s="75"/>
      <c r="H376" s="75"/>
    </row>
    <row r="377" spans="1:8" ht="15.75">
      <c r="A377" s="74"/>
      <c r="B377" s="75"/>
      <c r="C377" s="75"/>
      <c r="D377" s="75"/>
      <c r="E377" s="75"/>
      <c r="F377" s="75"/>
      <c r="G377" s="75"/>
      <c r="H377" s="75"/>
    </row>
    <row r="378" spans="1:8" ht="15.75">
      <c r="A378" s="74"/>
      <c r="B378" s="75"/>
      <c r="C378" s="75"/>
      <c r="D378" s="75"/>
      <c r="E378" s="75"/>
      <c r="F378" s="75"/>
      <c r="G378" s="75"/>
      <c r="H378" s="75"/>
    </row>
    <row r="379" spans="1:8" ht="15.75">
      <c r="A379" s="76"/>
      <c r="B379" s="76"/>
      <c r="C379" s="76"/>
      <c r="D379" s="76"/>
      <c r="E379" s="76"/>
      <c r="F379" s="77"/>
      <c r="G379" s="77"/>
      <c r="H379" s="77"/>
    </row>
    <row r="380" spans="1:8" ht="15.75">
      <c r="A380" s="76"/>
      <c r="B380" s="346"/>
      <c r="C380" s="346"/>
      <c r="D380" s="346"/>
      <c r="E380" s="346"/>
      <c r="F380" s="346"/>
      <c r="G380" s="346"/>
      <c r="H380" s="76"/>
    </row>
    <row r="381" spans="1:8" ht="15.75">
      <c r="A381" s="74"/>
      <c r="B381" s="75"/>
      <c r="C381" s="75"/>
      <c r="D381" s="75"/>
      <c r="E381" s="75"/>
      <c r="F381" s="75"/>
      <c r="G381" s="75"/>
      <c r="H381" s="75"/>
    </row>
    <row r="382" spans="1:8" ht="15.75">
      <c r="A382" s="74"/>
      <c r="B382" s="75"/>
      <c r="C382" s="75"/>
      <c r="D382" s="75"/>
      <c r="E382" s="75"/>
      <c r="F382" s="75"/>
      <c r="G382" s="75"/>
      <c r="H382" s="75"/>
    </row>
    <row r="383" spans="1:8" ht="15.75">
      <c r="A383" s="74"/>
      <c r="B383" s="75"/>
      <c r="C383" s="75"/>
      <c r="D383" s="75"/>
      <c r="E383" s="75"/>
      <c r="F383" s="75"/>
      <c r="G383" s="75"/>
      <c r="H383" s="75"/>
    </row>
    <row r="384" spans="1:8" ht="15.75">
      <c r="A384" s="74"/>
      <c r="B384" s="75"/>
      <c r="C384" s="75"/>
      <c r="D384" s="75"/>
      <c r="E384" s="75"/>
      <c r="F384" s="75"/>
      <c r="G384" s="75"/>
      <c r="H384" s="75"/>
    </row>
    <row r="385" spans="1:8" ht="15.75">
      <c r="A385" s="74"/>
      <c r="B385" s="75"/>
      <c r="C385" s="75"/>
      <c r="D385" s="75"/>
      <c r="E385" s="75"/>
      <c r="F385" s="75"/>
      <c r="G385" s="75"/>
      <c r="H385" s="75"/>
    </row>
    <row r="386" spans="1:8" ht="15.75">
      <c r="A386" s="74"/>
      <c r="B386" s="75"/>
      <c r="C386" s="75"/>
      <c r="D386" s="75"/>
      <c r="E386" s="75"/>
      <c r="F386" s="75"/>
      <c r="G386" s="75"/>
      <c r="H386" s="75"/>
    </row>
    <row r="387" spans="1:8" ht="15.75">
      <c r="A387" s="74"/>
      <c r="B387" s="75"/>
      <c r="C387" s="75"/>
      <c r="D387" s="75"/>
      <c r="E387" s="75"/>
      <c r="F387" s="75"/>
      <c r="G387" s="75"/>
      <c r="H387" s="75"/>
    </row>
    <row r="388" spans="1:8" ht="15.75">
      <c r="A388" s="74"/>
      <c r="B388" s="75"/>
      <c r="C388" s="75"/>
      <c r="D388" s="75"/>
      <c r="E388" s="75"/>
      <c r="F388" s="75"/>
      <c r="G388" s="75"/>
      <c r="H388" s="75"/>
    </row>
    <row r="389" spans="1:8" ht="15.75">
      <c r="A389" s="74"/>
      <c r="B389" s="75"/>
      <c r="C389" s="75"/>
      <c r="D389" s="75"/>
      <c r="E389" s="75"/>
      <c r="F389" s="75"/>
      <c r="G389" s="75"/>
      <c r="H389" s="75"/>
    </row>
    <row r="390" spans="1:8" ht="15.75">
      <c r="A390" s="74"/>
      <c r="B390" s="75"/>
      <c r="C390" s="75"/>
      <c r="D390" s="75"/>
      <c r="E390" s="75"/>
      <c r="F390" s="75"/>
      <c r="G390" s="75"/>
      <c r="H390" s="75"/>
    </row>
    <row r="391" spans="1:8" ht="15.75">
      <c r="A391" s="74"/>
      <c r="B391" s="75"/>
      <c r="C391" s="75"/>
      <c r="D391" s="75"/>
      <c r="E391" s="75"/>
      <c r="F391" s="75"/>
      <c r="G391" s="75"/>
      <c r="H391" s="75"/>
    </row>
    <row r="392" spans="1:8" ht="15.75">
      <c r="A392" s="74"/>
      <c r="B392" s="75"/>
      <c r="C392" s="75"/>
      <c r="D392" s="75"/>
      <c r="E392" s="75"/>
      <c r="F392" s="75"/>
      <c r="G392" s="75"/>
      <c r="H392" s="75"/>
    </row>
    <row r="393" spans="1:8" ht="15.75">
      <c r="A393" s="74"/>
      <c r="B393" s="75"/>
      <c r="C393" s="75"/>
      <c r="D393" s="75"/>
      <c r="E393" s="75"/>
      <c r="F393" s="75"/>
      <c r="G393" s="75"/>
      <c r="H393" s="75"/>
    </row>
    <row r="394" spans="1:8" ht="15.75">
      <c r="A394" s="76"/>
      <c r="B394" s="76"/>
      <c r="C394" s="76"/>
      <c r="D394" s="76"/>
      <c r="E394" s="76"/>
      <c r="F394" s="77"/>
      <c r="G394" s="77"/>
      <c r="H394" s="77"/>
    </row>
    <row r="395" spans="1:8" ht="15.75">
      <c r="A395" s="76"/>
      <c r="B395" s="346"/>
      <c r="C395" s="346"/>
      <c r="D395" s="346"/>
      <c r="E395" s="346"/>
      <c r="F395" s="346"/>
      <c r="G395" s="346"/>
      <c r="H395" s="76"/>
    </row>
    <row r="396" spans="1:8" ht="15.75">
      <c r="A396" s="78"/>
      <c r="B396" s="78"/>
      <c r="C396" s="78"/>
      <c r="D396" s="78"/>
      <c r="E396" s="78"/>
      <c r="F396" s="78"/>
      <c r="G396" s="78"/>
      <c r="H396" s="78"/>
    </row>
    <row r="397" spans="1:8" ht="15.75">
      <c r="A397" s="78"/>
      <c r="B397" s="78"/>
      <c r="C397" s="78"/>
      <c r="D397" s="78"/>
      <c r="E397" s="78"/>
      <c r="F397" s="78"/>
      <c r="G397" s="78"/>
      <c r="H397" s="78"/>
    </row>
    <row r="398" spans="1:8" ht="15.75">
      <c r="A398" s="78"/>
      <c r="B398" s="78"/>
      <c r="C398" s="78"/>
      <c r="D398" s="78"/>
      <c r="E398" s="78"/>
      <c r="F398" s="78"/>
      <c r="G398" s="78"/>
      <c r="H398" s="78"/>
    </row>
    <row r="399" spans="1:8" ht="15.75">
      <c r="A399" s="78"/>
      <c r="B399" s="78"/>
      <c r="C399" s="78"/>
      <c r="D399" s="78"/>
      <c r="E399" s="78"/>
      <c r="F399" s="78"/>
      <c r="G399" s="78"/>
      <c r="H399" s="78"/>
    </row>
    <row r="400" spans="1:8" ht="15.75">
      <c r="A400" s="78"/>
      <c r="B400" s="78"/>
      <c r="C400" s="78"/>
      <c r="D400" s="78"/>
      <c r="E400" s="78"/>
      <c r="F400" s="78"/>
      <c r="G400" s="78"/>
      <c r="H400" s="78"/>
    </row>
    <row r="401" spans="1:8" ht="15.75">
      <c r="A401" s="78"/>
      <c r="B401" s="78"/>
      <c r="C401" s="78"/>
      <c r="D401" s="78"/>
      <c r="E401" s="78"/>
      <c r="F401" s="78"/>
      <c r="G401" s="78"/>
      <c r="H401" s="78"/>
    </row>
    <row r="402" spans="1:8" ht="15.75">
      <c r="A402" s="78"/>
      <c r="B402" s="78"/>
      <c r="C402" s="78"/>
      <c r="D402" s="78"/>
      <c r="E402" s="78"/>
      <c r="F402" s="78"/>
      <c r="G402" s="78"/>
      <c r="H402" s="78"/>
    </row>
    <row r="403" spans="1:8" ht="15.75">
      <c r="A403" s="78"/>
      <c r="B403" s="78"/>
      <c r="C403" s="78"/>
      <c r="D403" s="78"/>
      <c r="E403" s="78"/>
      <c r="F403" s="78"/>
      <c r="G403" s="78"/>
      <c r="H403" s="78"/>
    </row>
    <row r="404" spans="1:8" ht="15.75">
      <c r="A404" s="78"/>
      <c r="B404" s="78"/>
      <c r="C404" s="78"/>
      <c r="D404" s="78"/>
      <c r="E404" s="78"/>
      <c r="F404" s="78"/>
      <c r="G404" s="78"/>
      <c r="H404" s="78"/>
    </row>
    <row r="405" spans="1:8" ht="15.75">
      <c r="A405" s="78"/>
      <c r="B405" s="78"/>
      <c r="C405" s="78"/>
      <c r="D405" s="78"/>
      <c r="E405" s="78"/>
      <c r="F405" s="78"/>
      <c r="G405" s="78"/>
      <c r="H405" s="78"/>
    </row>
    <row r="406" spans="1:8" ht="15.75">
      <c r="A406" s="78"/>
      <c r="B406" s="78"/>
      <c r="C406" s="78"/>
      <c r="D406" s="78"/>
      <c r="E406" s="78"/>
      <c r="F406" s="78"/>
      <c r="G406" s="78"/>
      <c r="H406" s="78"/>
    </row>
    <row r="407" spans="1:8" ht="15.75">
      <c r="A407" s="78"/>
      <c r="B407" s="78"/>
      <c r="C407" s="78"/>
      <c r="D407" s="78"/>
      <c r="E407" s="78"/>
      <c r="F407" s="78"/>
      <c r="G407" s="78"/>
      <c r="H407" s="78"/>
    </row>
    <row r="408" spans="1:8" ht="15.75">
      <c r="A408" s="78"/>
      <c r="B408" s="78"/>
      <c r="C408" s="78"/>
      <c r="D408" s="78"/>
      <c r="E408" s="78"/>
      <c r="F408" s="78"/>
      <c r="G408" s="78"/>
      <c r="H408" s="78"/>
    </row>
    <row r="409" spans="1:8" ht="15.75">
      <c r="A409" s="78"/>
      <c r="B409" s="78"/>
      <c r="C409" s="78"/>
      <c r="D409" s="78"/>
      <c r="E409" s="78"/>
      <c r="F409" s="78"/>
      <c r="G409" s="78"/>
      <c r="H409" s="78"/>
    </row>
    <row r="410" spans="1:8" ht="15.75">
      <c r="A410" s="78"/>
      <c r="B410" s="78"/>
      <c r="C410" s="78"/>
      <c r="D410" s="78"/>
      <c r="E410" s="78"/>
      <c r="F410" s="78"/>
      <c r="G410" s="78"/>
      <c r="H410" s="78"/>
    </row>
    <row r="411" spans="1:8" ht="15.75">
      <c r="A411" s="78"/>
      <c r="B411" s="78"/>
      <c r="C411" s="78"/>
      <c r="D411" s="78"/>
      <c r="E411" s="78"/>
      <c r="F411" s="78"/>
      <c r="G411" s="78"/>
      <c r="H411" s="78"/>
    </row>
    <row r="412" spans="1:8" ht="15.75">
      <c r="A412" s="78"/>
      <c r="B412" s="78"/>
      <c r="C412" s="78"/>
      <c r="D412" s="78"/>
      <c r="E412" s="78"/>
      <c r="F412" s="78"/>
      <c r="G412" s="78"/>
      <c r="H412" s="78"/>
    </row>
    <row r="413" spans="1:8" ht="15.75">
      <c r="A413" s="78"/>
      <c r="B413" s="78"/>
      <c r="C413" s="78"/>
      <c r="D413" s="78"/>
      <c r="E413" s="78"/>
      <c r="F413" s="78"/>
      <c r="G413" s="78"/>
      <c r="H413" s="78"/>
    </row>
    <row r="414" spans="1:8" ht="15.75">
      <c r="A414" s="78"/>
      <c r="B414" s="78"/>
      <c r="C414" s="78"/>
      <c r="D414" s="78"/>
      <c r="E414" s="78"/>
      <c r="F414" s="78"/>
      <c r="G414" s="78"/>
      <c r="H414" s="78"/>
    </row>
    <row r="415" spans="1:8" ht="15.75">
      <c r="A415" s="78"/>
      <c r="B415" s="78"/>
      <c r="C415" s="78"/>
      <c r="D415" s="78"/>
      <c r="E415" s="78"/>
      <c r="F415" s="78"/>
      <c r="G415" s="78"/>
      <c r="H415" s="78"/>
    </row>
    <row r="416" spans="1:8" ht="15.75">
      <c r="A416" s="78"/>
      <c r="B416" s="78"/>
      <c r="C416" s="78"/>
      <c r="D416" s="78"/>
      <c r="E416" s="78"/>
      <c r="F416" s="78"/>
      <c r="G416" s="78"/>
      <c r="H416" s="78"/>
    </row>
    <row r="417" spans="1:8" ht="15.75">
      <c r="A417" s="78"/>
      <c r="B417" s="78"/>
      <c r="C417" s="78"/>
      <c r="D417" s="78"/>
      <c r="E417" s="78"/>
      <c r="F417" s="78"/>
      <c r="G417" s="78"/>
      <c r="H417" s="78"/>
    </row>
    <row r="418" spans="1:8" ht="15.75">
      <c r="A418" s="78"/>
      <c r="B418" s="78"/>
      <c r="C418" s="78"/>
      <c r="D418" s="78"/>
      <c r="E418" s="78"/>
      <c r="F418" s="78"/>
      <c r="G418" s="78"/>
      <c r="H418" s="78"/>
    </row>
    <row r="419" spans="1:8" ht="15.75">
      <c r="A419" s="78"/>
      <c r="B419" s="78"/>
      <c r="C419" s="78"/>
      <c r="D419" s="78"/>
      <c r="E419" s="78"/>
      <c r="F419" s="78"/>
      <c r="G419" s="78"/>
      <c r="H419" s="78"/>
    </row>
    <row r="420" spans="1:8" ht="15.75">
      <c r="A420" s="78"/>
      <c r="B420" s="78"/>
      <c r="C420" s="78"/>
      <c r="D420" s="78"/>
      <c r="E420" s="78"/>
      <c r="F420" s="78"/>
      <c r="G420" s="78"/>
      <c r="H420" s="78"/>
    </row>
    <row r="421" spans="1:8" ht="15.75">
      <c r="A421" s="78"/>
      <c r="B421" s="78"/>
      <c r="C421" s="78"/>
      <c r="D421" s="78"/>
      <c r="E421" s="78"/>
      <c r="F421" s="78"/>
      <c r="G421" s="78"/>
      <c r="H421" s="78"/>
    </row>
    <row r="422" spans="1:8" ht="15.75">
      <c r="A422" s="78"/>
      <c r="B422" s="78"/>
      <c r="C422" s="78"/>
      <c r="D422" s="78"/>
      <c r="E422" s="78"/>
      <c r="F422" s="78"/>
      <c r="G422" s="78"/>
      <c r="H422" s="78"/>
    </row>
    <row r="423" spans="1:8" ht="15.75">
      <c r="A423" s="78"/>
      <c r="B423" s="78"/>
      <c r="C423" s="78"/>
      <c r="D423" s="78"/>
      <c r="E423" s="78"/>
      <c r="F423" s="78"/>
      <c r="G423" s="78"/>
      <c r="H423" s="78"/>
    </row>
    <row r="424" spans="1:8" ht="15.75">
      <c r="A424" s="78"/>
      <c r="B424" s="78"/>
      <c r="C424" s="78"/>
      <c r="D424" s="78"/>
      <c r="E424" s="78"/>
      <c r="F424" s="78"/>
      <c r="G424" s="78"/>
      <c r="H424" s="78"/>
    </row>
    <row r="425" spans="1:8" ht="15.75">
      <c r="A425" s="78"/>
      <c r="B425" s="78"/>
      <c r="C425" s="78"/>
      <c r="D425" s="78"/>
      <c r="E425" s="78"/>
      <c r="F425" s="78"/>
      <c r="G425" s="78"/>
      <c r="H425" s="78"/>
    </row>
    <row r="426" spans="1:8" ht="15.75">
      <c r="A426" s="78"/>
      <c r="B426" s="78"/>
      <c r="C426" s="78"/>
      <c r="D426" s="78"/>
      <c r="E426" s="78"/>
      <c r="F426" s="78"/>
      <c r="G426" s="78"/>
      <c r="H426" s="78"/>
    </row>
    <row r="427" spans="1:8" ht="15.75">
      <c r="A427" s="78"/>
      <c r="B427" s="78"/>
      <c r="C427" s="78"/>
      <c r="D427" s="78"/>
      <c r="E427" s="78"/>
      <c r="F427" s="78"/>
      <c r="G427" s="78"/>
      <c r="H427" s="78"/>
    </row>
    <row r="428" spans="1:8" ht="15.75">
      <c r="A428" s="78"/>
      <c r="B428" s="78"/>
      <c r="C428" s="78"/>
      <c r="D428" s="78"/>
      <c r="E428" s="78"/>
      <c r="F428" s="78"/>
      <c r="G428" s="78"/>
      <c r="H428" s="78"/>
    </row>
    <row r="429" spans="1:8" ht="15.75">
      <c r="A429" s="78"/>
      <c r="B429" s="78"/>
      <c r="C429" s="78"/>
      <c r="D429" s="78"/>
      <c r="E429" s="78"/>
      <c r="F429" s="78"/>
      <c r="G429" s="78"/>
      <c r="H429" s="78"/>
    </row>
    <row r="430" spans="1:8" ht="15.75">
      <c r="A430" s="78"/>
      <c r="B430" s="78"/>
      <c r="C430" s="78"/>
      <c r="D430" s="78"/>
      <c r="E430" s="78"/>
      <c r="F430" s="78"/>
      <c r="G430" s="78"/>
      <c r="H430" s="78"/>
    </row>
    <row r="431" spans="1:8" ht="15.75">
      <c r="A431" s="78"/>
      <c r="B431" s="78"/>
      <c r="C431" s="78"/>
      <c r="D431" s="78"/>
      <c r="E431" s="78"/>
      <c r="F431" s="78"/>
      <c r="G431" s="78"/>
      <c r="H431" s="78"/>
    </row>
    <row r="432" spans="1:8" ht="15.75">
      <c r="A432" s="78"/>
      <c r="B432" s="78"/>
      <c r="C432" s="78"/>
      <c r="D432" s="78"/>
      <c r="E432" s="78"/>
      <c r="F432" s="78"/>
      <c r="G432" s="78"/>
      <c r="H432" s="78"/>
    </row>
    <row r="433" spans="1:8" ht="15.75">
      <c r="A433" s="78"/>
      <c r="B433" s="78"/>
      <c r="C433" s="78"/>
      <c r="D433" s="78"/>
      <c r="E433" s="78"/>
      <c r="F433" s="78"/>
      <c r="G433" s="78"/>
      <c r="H433" s="78"/>
    </row>
    <row r="434" spans="1:8" ht="15.75">
      <c r="A434" s="78"/>
      <c r="B434" s="78"/>
      <c r="C434" s="78"/>
      <c r="D434" s="78"/>
      <c r="E434" s="78"/>
      <c r="F434" s="78"/>
      <c r="G434" s="78"/>
      <c r="H434" s="78"/>
    </row>
    <row r="435" spans="1:8" ht="15.75">
      <c r="A435" s="78"/>
      <c r="B435" s="78"/>
      <c r="C435" s="78"/>
      <c r="D435" s="78"/>
      <c r="E435" s="78"/>
      <c r="F435" s="78"/>
      <c r="G435" s="78"/>
      <c r="H435" s="78"/>
    </row>
    <row r="436" spans="1:8" ht="15.75">
      <c r="A436" s="78"/>
      <c r="B436" s="78"/>
      <c r="C436" s="78"/>
      <c r="D436" s="78"/>
      <c r="E436" s="78"/>
      <c r="F436" s="78"/>
      <c r="G436" s="78"/>
      <c r="H436" s="78"/>
    </row>
    <row r="437" spans="1:8" ht="15.75">
      <c r="A437" s="78"/>
      <c r="B437" s="78"/>
      <c r="C437" s="78"/>
      <c r="D437" s="78"/>
      <c r="E437" s="78"/>
      <c r="F437" s="78"/>
      <c r="G437" s="78"/>
      <c r="H437" s="78"/>
    </row>
    <row r="438" spans="1:8" ht="15.75">
      <c r="A438" s="78"/>
      <c r="B438" s="78"/>
      <c r="C438" s="78"/>
      <c r="D438" s="78"/>
      <c r="E438" s="78"/>
      <c r="F438" s="78"/>
      <c r="G438" s="78"/>
      <c r="H438" s="78"/>
    </row>
    <row r="439" spans="1:8" ht="15.75">
      <c r="A439" s="78"/>
      <c r="B439" s="78"/>
      <c r="C439" s="78"/>
      <c r="D439" s="78"/>
      <c r="E439" s="78"/>
      <c r="F439" s="78"/>
      <c r="G439" s="78"/>
      <c r="H439" s="78"/>
    </row>
    <row r="440" spans="1:8" ht="15.75">
      <c r="A440" s="78"/>
      <c r="B440" s="78"/>
      <c r="C440" s="78"/>
      <c r="D440" s="78"/>
      <c r="E440" s="78"/>
      <c r="F440" s="78"/>
      <c r="G440" s="78"/>
      <c r="H440" s="78"/>
    </row>
    <row r="441" spans="1:8" ht="15.75">
      <c r="A441" s="78"/>
      <c r="B441" s="78"/>
      <c r="C441" s="78"/>
      <c r="D441" s="78"/>
      <c r="E441" s="78"/>
      <c r="F441" s="78"/>
      <c r="G441" s="78"/>
      <c r="H441" s="78"/>
    </row>
    <row r="442" spans="1:8" ht="15.75">
      <c r="A442" s="78"/>
      <c r="B442" s="78"/>
      <c r="C442" s="78"/>
      <c r="D442" s="78"/>
      <c r="E442" s="78"/>
      <c r="F442" s="78"/>
      <c r="G442" s="78"/>
      <c r="H442" s="78"/>
    </row>
    <row r="443" spans="1:8" ht="15.75">
      <c r="A443" s="78"/>
      <c r="B443" s="78"/>
      <c r="C443" s="78"/>
      <c r="D443" s="78"/>
      <c r="E443" s="78"/>
      <c r="F443" s="78"/>
      <c r="G443" s="78"/>
      <c r="H443" s="78"/>
    </row>
    <row r="444" spans="1:8" ht="15.75">
      <c r="A444" s="78"/>
      <c r="B444" s="78"/>
      <c r="C444" s="78"/>
      <c r="D444" s="78"/>
      <c r="E444" s="78"/>
      <c r="F444" s="78"/>
      <c r="G444" s="78"/>
      <c r="H444" s="78"/>
    </row>
    <row r="445" spans="1:8" ht="15.75">
      <c r="A445" s="78"/>
      <c r="B445" s="78"/>
      <c r="C445" s="78"/>
      <c r="D445" s="78"/>
      <c r="E445" s="78"/>
      <c r="F445" s="78"/>
      <c r="G445" s="78"/>
      <c r="H445" s="78"/>
    </row>
    <row r="446" spans="1:8" ht="15.75">
      <c r="A446" s="78"/>
      <c r="B446" s="78"/>
      <c r="C446" s="78"/>
      <c r="D446" s="78"/>
      <c r="E446" s="78"/>
      <c r="F446" s="78"/>
      <c r="G446" s="78"/>
      <c r="H446" s="78"/>
    </row>
    <row r="447" spans="1:8" ht="15.75">
      <c r="A447" s="78"/>
      <c r="B447" s="78"/>
      <c r="C447" s="78"/>
      <c r="D447" s="78"/>
      <c r="E447" s="78"/>
      <c r="F447" s="78"/>
      <c r="G447" s="78"/>
      <c r="H447" s="78"/>
    </row>
    <row r="448" spans="1:8" ht="15.75">
      <c r="A448" s="78"/>
      <c r="B448" s="78"/>
      <c r="C448" s="78"/>
      <c r="D448" s="78"/>
      <c r="E448" s="78"/>
      <c r="F448" s="78"/>
      <c r="G448" s="78"/>
      <c r="H448" s="78"/>
    </row>
    <row r="449" spans="1:8" ht="15.75">
      <c r="A449" s="78"/>
      <c r="B449" s="78"/>
      <c r="C449" s="78"/>
      <c r="D449" s="78"/>
      <c r="E449" s="78"/>
      <c r="F449" s="78"/>
      <c r="G449" s="78"/>
      <c r="H449" s="78"/>
    </row>
    <row r="450" spans="1:8" ht="15.75">
      <c r="A450" s="78"/>
      <c r="B450" s="78"/>
      <c r="C450" s="78"/>
      <c r="D450" s="78"/>
      <c r="E450" s="78"/>
      <c r="F450" s="78"/>
      <c r="G450" s="78"/>
      <c r="H450" s="78"/>
    </row>
    <row r="451" spans="1:8" ht="15.75">
      <c r="A451" s="78"/>
      <c r="B451" s="78"/>
      <c r="C451" s="78"/>
      <c r="D451" s="78"/>
      <c r="E451" s="78"/>
      <c r="F451" s="78"/>
      <c r="G451" s="78"/>
      <c r="H451" s="78"/>
    </row>
    <row r="452" spans="1:8" ht="15.75">
      <c r="A452" s="78"/>
      <c r="B452" s="78"/>
      <c r="C452" s="78"/>
      <c r="D452" s="78"/>
      <c r="E452" s="78"/>
      <c r="F452" s="78"/>
      <c r="G452" s="78"/>
      <c r="H452" s="78"/>
    </row>
    <row r="453" spans="1:8" ht="15.75">
      <c r="A453" s="78"/>
      <c r="B453" s="78"/>
      <c r="C453" s="78"/>
      <c r="D453" s="78"/>
      <c r="E453" s="78"/>
      <c r="F453" s="78"/>
      <c r="G453" s="78"/>
      <c r="H453" s="78"/>
    </row>
    <row r="454" spans="1:8" ht="15.75">
      <c r="A454" s="78"/>
      <c r="B454" s="78"/>
      <c r="C454" s="78"/>
      <c r="D454" s="78"/>
      <c r="E454" s="78"/>
      <c r="F454" s="78"/>
      <c r="G454" s="78"/>
      <c r="H454" s="78"/>
    </row>
    <row r="455" spans="1:8" ht="15.75">
      <c r="A455" s="78"/>
      <c r="B455" s="78"/>
      <c r="C455" s="78"/>
      <c r="D455" s="78"/>
      <c r="E455" s="78"/>
      <c r="F455" s="78"/>
      <c r="G455" s="78"/>
      <c r="H455" s="78"/>
    </row>
    <row r="456" spans="1:8" ht="15.75">
      <c r="A456" s="78"/>
      <c r="B456" s="78"/>
      <c r="C456" s="78"/>
      <c r="D456" s="78"/>
      <c r="E456" s="78"/>
      <c r="F456" s="78"/>
      <c r="G456" s="78"/>
      <c r="H456" s="78"/>
    </row>
    <row r="457" spans="1:8" ht="15.75">
      <c r="A457" s="78"/>
      <c r="B457" s="78"/>
      <c r="C457" s="78"/>
      <c r="D457" s="78"/>
      <c r="E457" s="78"/>
      <c r="F457" s="78"/>
      <c r="G457" s="78"/>
      <c r="H457" s="78"/>
    </row>
    <row r="458" spans="1:8" ht="15.75">
      <c r="A458" s="78"/>
      <c r="B458" s="78"/>
      <c r="C458" s="78"/>
      <c r="D458" s="78"/>
      <c r="E458" s="78"/>
      <c r="F458" s="78"/>
      <c r="G458" s="78"/>
      <c r="H458" s="78"/>
    </row>
    <row r="459" spans="1:8" ht="15.75">
      <c r="A459" s="78"/>
      <c r="B459" s="78"/>
      <c r="C459" s="78"/>
      <c r="D459" s="78"/>
      <c r="E459" s="78"/>
      <c r="F459" s="78"/>
      <c r="G459" s="78"/>
      <c r="H459" s="78"/>
    </row>
    <row r="460" spans="1:8" ht="15.75">
      <c r="A460" s="78"/>
      <c r="B460" s="78"/>
      <c r="C460" s="78"/>
      <c r="D460" s="78"/>
      <c r="E460" s="78"/>
      <c r="F460" s="78"/>
      <c r="G460" s="78"/>
      <c r="H460" s="78"/>
    </row>
    <row r="461" spans="1:8" ht="15.75">
      <c r="A461" s="78"/>
      <c r="B461" s="78"/>
      <c r="C461" s="78"/>
      <c r="D461" s="78"/>
      <c r="E461" s="78"/>
      <c r="F461" s="78"/>
      <c r="G461" s="78"/>
      <c r="H461" s="78"/>
    </row>
    <row r="462" spans="1:8" ht="15.75">
      <c r="A462" s="78"/>
      <c r="B462" s="78"/>
      <c r="C462" s="78"/>
      <c r="D462" s="78"/>
      <c r="E462" s="78"/>
      <c r="F462" s="78"/>
      <c r="G462" s="78"/>
      <c r="H462" s="78"/>
    </row>
    <row r="463" spans="1:8" ht="15.75">
      <c r="A463" s="78"/>
      <c r="B463" s="78"/>
      <c r="C463" s="78"/>
      <c r="D463" s="78"/>
      <c r="E463" s="78"/>
      <c r="F463" s="78"/>
      <c r="G463" s="78"/>
      <c r="H463" s="78"/>
    </row>
    <row r="464" spans="1:8" ht="15.75">
      <c r="A464" s="78"/>
      <c r="B464" s="78"/>
      <c r="C464" s="78"/>
      <c r="D464" s="78"/>
      <c r="E464" s="78"/>
      <c r="F464" s="78"/>
      <c r="G464" s="78"/>
      <c r="H464" s="78"/>
    </row>
    <row r="465" spans="1:8" ht="15.75">
      <c r="A465" s="78"/>
      <c r="B465" s="78"/>
      <c r="C465" s="78"/>
      <c r="D465" s="78"/>
      <c r="E465" s="78"/>
      <c r="F465" s="78"/>
      <c r="G465" s="78"/>
      <c r="H465" s="78"/>
    </row>
    <row r="466" spans="1:8" ht="15.75">
      <c r="A466" s="78"/>
      <c r="B466" s="78"/>
      <c r="C466" s="78"/>
      <c r="D466" s="78"/>
      <c r="E466" s="78"/>
      <c r="F466" s="78"/>
      <c r="G466" s="78"/>
      <c r="H466" s="78"/>
    </row>
    <row r="467" spans="1:8" ht="15.75">
      <c r="A467" s="78"/>
      <c r="B467" s="78"/>
      <c r="C467" s="78"/>
      <c r="D467" s="78"/>
      <c r="E467" s="78"/>
      <c r="F467" s="78"/>
      <c r="G467" s="78"/>
      <c r="H467" s="78"/>
    </row>
    <row r="468" spans="1:8" ht="15.75">
      <c r="A468" s="78"/>
      <c r="B468" s="78"/>
      <c r="C468" s="78"/>
      <c r="D468" s="78"/>
      <c r="E468" s="78"/>
      <c r="F468" s="78"/>
      <c r="G468" s="78"/>
      <c r="H468" s="78"/>
    </row>
    <row r="469" spans="1:8" ht="15.75">
      <c r="A469" s="78"/>
      <c r="B469" s="78"/>
      <c r="C469" s="78"/>
      <c r="D469" s="78"/>
      <c r="E469" s="78"/>
      <c r="F469" s="78"/>
      <c r="G469" s="78"/>
      <c r="H469" s="78"/>
    </row>
    <row r="470" spans="1:8" ht="15.75">
      <c r="A470" s="78"/>
      <c r="B470" s="78"/>
      <c r="C470" s="78"/>
      <c r="D470" s="78"/>
      <c r="E470" s="78"/>
      <c r="F470" s="78"/>
      <c r="G470" s="78"/>
      <c r="H470" s="78"/>
    </row>
    <row r="471" spans="1:8" ht="15.75">
      <c r="A471" s="78"/>
      <c r="B471" s="78"/>
      <c r="C471" s="78"/>
      <c r="D471" s="78"/>
      <c r="E471" s="78"/>
      <c r="F471" s="78"/>
      <c r="G471" s="78"/>
      <c r="H471" s="78"/>
    </row>
    <row r="472" spans="1:8" ht="15.75">
      <c r="A472" s="78"/>
      <c r="B472" s="78"/>
      <c r="C472" s="78"/>
      <c r="D472" s="78"/>
      <c r="E472" s="78"/>
      <c r="F472" s="78"/>
      <c r="G472" s="78"/>
      <c r="H472" s="78"/>
    </row>
    <row r="473" spans="1:8" ht="15.75">
      <c r="A473" s="78"/>
      <c r="B473" s="78"/>
      <c r="C473" s="78"/>
      <c r="D473" s="78"/>
      <c r="E473" s="78"/>
      <c r="F473" s="78"/>
      <c r="G473" s="78"/>
      <c r="H473" s="78"/>
    </row>
    <row r="474" spans="1:8" ht="15.75">
      <c r="A474" s="78"/>
      <c r="B474" s="78"/>
      <c r="C474" s="78"/>
      <c r="D474" s="78"/>
      <c r="E474" s="78"/>
      <c r="F474" s="78"/>
      <c r="G474" s="78"/>
      <c r="H474" s="78"/>
    </row>
    <row r="475" spans="1:8" ht="15.75">
      <c r="A475" s="78"/>
      <c r="B475" s="78"/>
      <c r="C475" s="78"/>
      <c r="D475" s="78"/>
      <c r="E475" s="78"/>
      <c r="F475" s="78"/>
      <c r="G475" s="78"/>
      <c r="H475" s="78"/>
    </row>
    <row r="476" spans="1:8" ht="15.75">
      <c r="A476" s="78"/>
      <c r="B476" s="78"/>
      <c r="C476" s="78"/>
      <c r="D476" s="78"/>
      <c r="E476" s="78"/>
      <c r="F476" s="78"/>
      <c r="G476" s="78"/>
      <c r="H476" s="78"/>
    </row>
    <row r="477" spans="1:8" ht="15.75">
      <c r="A477" s="78"/>
      <c r="B477" s="78"/>
      <c r="C477" s="78"/>
      <c r="D477" s="78"/>
      <c r="E477" s="78"/>
      <c r="F477" s="78"/>
      <c r="G477" s="78"/>
      <c r="H477" s="78"/>
    </row>
    <row r="478" spans="1:8" ht="15.75">
      <c r="A478" s="78"/>
      <c r="B478" s="78"/>
      <c r="C478" s="78"/>
      <c r="D478" s="78"/>
      <c r="E478" s="78"/>
      <c r="F478" s="78"/>
      <c r="G478" s="78"/>
      <c r="H478" s="78"/>
    </row>
    <row r="479" spans="1:8" ht="15.75">
      <c r="A479" s="78"/>
      <c r="B479" s="78"/>
      <c r="C479" s="78"/>
      <c r="D479" s="78"/>
      <c r="E479" s="78"/>
      <c r="F479" s="78"/>
      <c r="G479" s="78"/>
      <c r="H479" s="78"/>
    </row>
    <row r="480" spans="1:8" ht="15.75">
      <c r="A480" s="78"/>
      <c r="B480" s="78"/>
      <c r="C480" s="78"/>
      <c r="D480" s="78"/>
      <c r="E480" s="78"/>
      <c r="F480" s="78"/>
      <c r="G480" s="78"/>
      <c r="H480" s="78"/>
    </row>
    <row r="481" spans="1:8" ht="15.75">
      <c r="A481" s="78"/>
      <c r="B481" s="78"/>
      <c r="C481" s="78"/>
      <c r="D481" s="78"/>
      <c r="E481" s="78"/>
      <c r="F481" s="78"/>
      <c r="G481" s="78"/>
      <c r="H481" s="78"/>
    </row>
    <row r="482" spans="1:8" ht="15.75">
      <c r="A482" s="78"/>
      <c r="B482" s="78"/>
      <c r="C482" s="78"/>
      <c r="D482" s="78"/>
      <c r="E482" s="78"/>
      <c r="F482" s="78"/>
      <c r="G482" s="78"/>
      <c r="H482" s="78"/>
    </row>
    <row r="483" spans="1:8" ht="15.75">
      <c r="A483" s="78"/>
      <c r="B483" s="78"/>
      <c r="C483" s="78"/>
      <c r="D483" s="78"/>
      <c r="E483" s="78"/>
      <c r="F483" s="78"/>
      <c r="G483" s="78"/>
      <c r="H483" s="78"/>
    </row>
    <row r="484" spans="1:8" ht="15.75">
      <c r="A484" s="78"/>
      <c r="B484" s="78"/>
      <c r="C484" s="78"/>
      <c r="D484" s="78"/>
      <c r="E484" s="78"/>
      <c r="F484" s="78"/>
      <c r="G484" s="78"/>
      <c r="H484" s="78"/>
    </row>
    <row r="485" spans="1:8" ht="15.75">
      <c r="A485" s="78"/>
      <c r="B485" s="78"/>
      <c r="C485" s="78"/>
      <c r="D485" s="78"/>
      <c r="E485" s="78"/>
      <c r="F485" s="78"/>
      <c r="G485" s="78"/>
      <c r="H485" s="78"/>
    </row>
    <row r="486" spans="1:8" ht="15.75">
      <c r="A486" s="78"/>
      <c r="B486" s="78"/>
      <c r="C486" s="78"/>
      <c r="D486" s="78"/>
      <c r="E486" s="78"/>
      <c r="F486" s="78"/>
      <c r="G486" s="78"/>
      <c r="H486" s="78"/>
    </row>
    <row r="487" spans="1:8" ht="15.75">
      <c r="A487" s="78"/>
      <c r="B487" s="78"/>
      <c r="C487" s="78"/>
      <c r="D487" s="78"/>
      <c r="E487" s="78"/>
      <c r="F487" s="78"/>
      <c r="G487" s="78"/>
      <c r="H487" s="78"/>
    </row>
    <row r="488" spans="1:8" ht="15.75">
      <c r="A488" s="78"/>
      <c r="B488" s="78"/>
      <c r="C488" s="78"/>
      <c r="D488" s="78"/>
      <c r="E488" s="78"/>
      <c r="F488" s="78"/>
      <c r="G488" s="78"/>
      <c r="H488" s="78"/>
    </row>
    <row r="489" spans="1:8" ht="15.75">
      <c r="A489" s="78"/>
      <c r="B489" s="78"/>
      <c r="C489" s="78"/>
      <c r="D489" s="78"/>
      <c r="E489" s="78"/>
      <c r="F489" s="78"/>
      <c r="G489" s="78"/>
      <c r="H489" s="78"/>
    </row>
    <row r="490" spans="1:8" ht="15.75">
      <c r="A490" s="78"/>
      <c r="B490" s="78"/>
      <c r="C490" s="78"/>
      <c r="D490" s="78"/>
      <c r="E490" s="78"/>
      <c r="F490" s="78"/>
      <c r="G490" s="78"/>
      <c r="H490" s="78"/>
    </row>
    <row r="491" spans="1:8" ht="15.75">
      <c r="A491" s="78"/>
      <c r="B491" s="78"/>
      <c r="C491" s="78"/>
      <c r="D491" s="78"/>
      <c r="E491" s="78"/>
      <c r="F491" s="78"/>
      <c r="G491" s="78"/>
      <c r="H491" s="78"/>
    </row>
    <row r="492" spans="1:8" ht="15.75">
      <c r="A492" s="78"/>
      <c r="B492" s="78"/>
      <c r="C492" s="78"/>
      <c r="D492" s="78"/>
      <c r="E492" s="78"/>
      <c r="F492" s="78"/>
      <c r="G492" s="78"/>
      <c r="H492" s="78"/>
    </row>
    <row r="493" spans="1:8" ht="15.75">
      <c r="A493" s="78"/>
      <c r="B493" s="78"/>
      <c r="C493" s="78"/>
      <c r="D493" s="78"/>
      <c r="E493" s="78"/>
      <c r="F493" s="78"/>
      <c r="G493" s="78"/>
      <c r="H493" s="78"/>
    </row>
    <row r="494" spans="1:8" ht="15.75">
      <c r="A494" s="78"/>
      <c r="B494" s="78"/>
      <c r="C494" s="78"/>
      <c r="D494" s="78"/>
      <c r="E494" s="78"/>
      <c r="F494" s="78"/>
      <c r="G494" s="78"/>
      <c r="H494" s="78"/>
    </row>
    <row r="495" spans="1:8" ht="15.75">
      <c r="A495" s="78"/>
      <c r="B495" s="78"/>
      <c r="C495" s="78"/>
      <c r="D495" s="78"/>
      <c r="E495" s="78"/>
      <c r="F495" s="78"/>
      <c r="G495" s="78"/>
      <c r="H495" s="78"/>
    </row>
    <row r="496" spans="1:8" ht="15.75">
      <c r="A496" s="78"/>
      <c r="B496" s="78"/>
      <c r="C496" s="78"/>
      <c r="D496" s="78"/>
      <c r="E496" s="78"/>
      <c r="F496" s="78"/>
      <c r="G496" s="78"/>
      <c r="H496" s="78"/>
    </row>
    <row r="497" spans="1:8" ht="15.75">
      <c r="A497" s="78"/>
      <c r="B497" s="78"/>
      <c r="C497" s="78"/>
      <c r="D497" s="78"/>
      <c r="E497" s="78"/>
      <c r="F497" s="78"/>
      <c r="G497" s="78"/>
      <c r="H497" s="78"/>
    </row>
    <row r="498" spans="1:8" ht="15.75">
      <c r="A498" s="78"/>
      <c r="B498" s="78"/>
      <c r="C498" s="78"/>
      <c r="D498" s="78"/>
      <c r="E498" s="78"/>
      <c r="F498" s="78"/>
      <c r="G498" s="78"/>
      <c r="H498" s="78"/>
    </row>
    <row r="499" spans="1:8" ht="15.75">
      <c r="A499" s="78"/>
      <c r="B499" s="78"/>
      <c r="C499" s="78"/>
      <c r="D499" s="78"/>
      <c r="E499" s="78"/>
      <c r="F499" s="78"/>
      <c r="G499" s="78"/>
      <c r="H499" s="78"/>
    </row>
    <row r="500" spans="1:8" ht="15.75">
      <c r="A500" s="78"/>
      <c r="B500" s="78"/>
      <c r="C500" s="78"/>
      <c r="D500" s="78"/>
      <c r="E500" s="78"/>
      <c r="F500" s="78"/>
      <c r="G500" s="78"/>
      <c r="H500" s="78"/>
    </row>
    <row r="501" spans="1:8" ht="15.75">
      <c r="A501" s="78"/>
      <c r="B501" s="78"/>
      <c r="C501" s="78"/>
      <c r="D501" s="78"/>
      <c r="E501" s="78"/>
      <c r="F501" s="78"/>
      <c r="G501" s="78"/>
      <c r="H501" s="78"/>
    </row>
    <row r="502" spans="1:8" ht="15.75">
      <c r="A502" s="78"/>
      <c r="B502" s="78"/>
      <c r="C502" s="78"/>
      <c r="D502" s="78"/>
      <c r="E502" s="78"/>
      <c r="F502" s="78"/>
      <c r="G502" s="78"/>
      <c r="H502" s="78"/>
    </row>
    <row r="503" spans="1:8" ht="15.75">
      <c r="A503" s="78"/>
      <c r="B503" s="78"/>
      <c r="C503" s="78"/>
      <c r="D503" s="78"/>
      <c r="E503" s="78"/>
      <c r="F503" s="78"/>
      <c r="G503" s="78"/>
      <c r="H503" s="78"/>
    </row>
    <row r="504" spans="1:8" ht="15.75">
      <c r="A504" s="78"/>
      <c r="B504" s="78"/>
      <c r="C504" s="78"/>
      <c r="D504" s="78"/>
      <c r="E504" s="78"/>
      <c r="F504" s="78"/>
      <c r="G504" s="78"/>
      <c r="H504" s="78"/>
    </row>
    <row r="505" spans="1:8" ht="15.75">
      <c r="A505" s="78"/>
      <c r="B505" s="78"/>
      <c r="C505" s="78"/>
      <c r="D505" s="78"/>
      <c r="E505" s="78"/>
      <c r="F505" s="78"/>
      <c r="G505" s="78"/>
      <c r="H505" s="78"/>
    </row>
    <row r="506" spans="1:8" ht="15.75">
      <c r="A506" s="78"/>
      <c r="B506" s="78"/>
      <c r="C506" s="78"/>
      <c r="D506" s="78"/>
      <c r="E506" s="78"/>
      <c r="F506" s="78"/>
      <c r="G506" s="78"/>
      <c r="H506" s="78"/>
    </row>
    <row r="507" spans="1:8" ht="15.75">
      <c r="A507" s="78"/>
      <c r="B507" s="78"/>
      <c r="C507" s="78"/>
      <c r="D507" s="78"/>
      <c r="E507" s="78"/>
      <c r="F507" s="78"/>
      <c r="G507" s="78"/>
      <c r="H507" s="78"/>
    </row>
    <row r="508" spans="1:8" ht="15.75">
      <c r="A508" s="78"/>
      <c r="B508" s="78"/>
      <c r="C508" s="78"/>
      <c r="D508" s="78"/>
      <c r="E508" s="78"/>
      <c r="F508" s="78"/>
      <c r="G508" s="78"/>
      <c r="H508" s="78"/>
    </row>
    <row r="509" spans="1:8" ht="15.75">
      <c r="A509" s="78"/>
      <c r="B509" s="78"/>
      <c r="C509" s="78"/>
      <c r="D509" s="78"/>
      <c r="E509" s="78"/>
      <c r="F509" s="78"/>
      <c r="G509" s="78"/>
      <c r="H509" s="78"/>
    </row>
    <row r="510" spans="1:8" ht="15.75">
      <c r="A510" s="78"/>
      <c r="B510" s="78"/>
      <c r="C510" s="78"/>
      <c r="D510" s="78"/>
      <c r="E510" s="78"/>
      <c r="F510" s="78"/>
      <c r="G510" s="78"/>
      <c r="H510" s="78"/>
    </row>
    <row r="511" spans="1:8" ht="15.75">
      <c r="A511" s="78"/>
      <c r="B511" s="78"/>
      <c r="C511" s="78"/>
      <c r="D511" s="78"/>
      <c r="E511" s="78"/>
      <c r="F511" s="78"/>
      <c r="G511" s="78"/>
      <c r="H511" s="78"/>
    </row>
    <row r="512" spans="1:8" ht="15.75">
      <c r="A512" s="78"/>
      <c r="B512" s="78"/>
      <c r="C512" s="78"/>
      <c r="D512" s="78"/>
      <c r="E512" s="78"/>
      <c r="F512" s="78"/>
      <c r="G512" s="78"/>
      <c r="H512" s="78"/>
    </row>
    <row r="513" spans="1:8" ht="15.75">
      <c r="A513" s="78"/>
      <c r="B513" s="78"/>
      <c r="C513" s="78"/>
      <c r="D513" s="78"/>
      <c r="E513" s="78"/>
      <c r="F513" s="78"/>
      <c r="G513" s="78"/>
      <c r="H513" s="78"/>
    </row>
    <row r="514" spans="1:8" ht="15.75">
      <c r="A514" s="78"/>
      <c r="B514" s="78"/>
      <c r="C514" s="78"/>
      <c r="D514" s="78"/>
      <c r="E514" s="78"/>
      <c r="F514" s="78"/>
      <c r="G514" s="78"/>
      <c r="H514" s="78"/>
    </row>
    <row r="515" spans="1:8" ht="15.75">
      <c r="A515" s="78"/>
      <c r="B515" s="78"/>
      <c r="C515" s="78"/>
      <c r="D515" s="78"/>
      <c r="E515" s="78"/>
      <c r="F515" s="78"/>
      <c r="G515" s="78"/>
      <c r="H515" s="78"/>
    </row>
    <row r="516" spans="1:8" ht="15.75">
      <c r="A516" s="78"/>
      <c r="B516" s="78"/>
      <c r="C516" s="78"/>
      <c r="D516" s="78"/>
      <c r="E516" s="78"/>
      <c r="F516" s="78"/>
      <c r="G516" s="78"/>
      <c r="H516" s="78"/>
    </row>
    <row r="517" spans="1:8" ht="15.75">
      <c r="A517" s="78"/>
      <c r="B517" s="78"/>
      <c r="C517" s="78"/>
      <c r="D517" s="78"/>
      <c r="E517" s="78"/>
      <c r="F517" s="78"/>
      <c r="G517" s="78"/>
      <c r="H517" s="78"/>
    </row>
    <row r="518" spans="1:8" ht="15.75">
      <c r="A518" s="78"/>
      <c r="B518" s="78"/>
      <c r="C518" s="78"/>
      <c r="D518" s="78"/>
      <c r="E518" s="78"/>
      <c r="F518" s="78"/>
      <c r="G518" s="78"/>
      <c r="H518" s="78"/>
    </row>
    <row r="519" spans="1:8" ht="15.75">
      <c r="A519" s="78"/>
      <c r="B519" s="78"/>
      <c r="C519" s="78"/>
      <c r="D519" s="78"/>
      <c r="E519" s="78"/>
      <c r="F519" s="78"/>
      <c r="G519" s="78"/>
      <c r="H519" s="78"/>
    </row>
    <row r="520" spans="1:8" ht="15.75">
      <c r="A520" s="78"/>
      <c r="B520" s="78"/>
      <c r="C520" s="78"/>
      <c r="D520" s="78"/>
      <c r="E520" s="78"/>
      <c r="F520" s="78"/>
      <c r="G520" s="78"/>
      <c r="H520" s="78"/>
    </row>
    <row r="521" spans="1:8" ht="15.75">
      <c r="A521" s="78"/>
      <c r="B521" s="78"/>
      <c r="C521" s="78"/>
      <c r="D521" s="78"/>
      <c r="E521" s="78"/>
      <c r="F521" s="78"/>
      <c r="G521" s="78"/>
      <c r="H521" s="78"/>
    </row>
    <row r="522" spans="1:8" ht="15.75">
      <c r="A522" s="78"/>
      <c r="B522" s="78"/>
      <c r="C522" s="78"/>
      <c r="D522" s="78"/>
      <c r="E522" s="78"/>
      <c r="F522" s="78"/>
      <c r="G522" s="78"/>
      <c r="H522" s="78"/>
    </row>
    <row r="523" spans="1:8" ht="15.75">
      <c r="A523" s="78"/>
      <c r="B523" s="78"/>
      <c r="C523" s="78"/>
      <c r="D523" s="78"/>
      <c r="E523" s="78"/>
      <c r="F523" s="78"/>
      <c r="G523" s="78"/>
      <c r="H523" s="78"/>
    </row>
    <row r="524" spans="1:8" ht="15.75">
      <c r="A524" s="78"/>
      <c r="B524" s="78"/>
      <c r="C524" s="78"/>
      <c r="D524" s="78"/>
      <c r="E524" s="78"/>
      <c r="F524" s="78"/>
      <c r="G524" s="78"/>
      <c r="H524" s="78"/>
    </row>
    <row r="525" spans="1:8" ht="15.75">
      <c r="A525" s="78"/>
      <c r="B525" s="78"/>
      <c r="C525" s="78"/>
      <c r="D525" s="78"/>
      <c r="E525" s="78"/>
      <c r="F525" s="78"/>
      <c r="G525" s="78"/>
      <c r="H525" s="78"/>
    </row>
    <row r="526" spans="1:8" ht="15.75">
      <c r="A526" s="78"/>
      <c r="B526" s="78"/>
      <c r="C526" s="78"/>
      <c r="D526" s="78"/>
      <c r="E526" s="78"/>
      <c r="F526" s="78"/>
      <c r="G526" s="78"/>
      <c r="H526" s="78"/>
    </row>
    <row r="527" spans="1:8" ht="15.75">
      <c r="A527" s="78"/>
      <c r="B527" s="78"/>
      <c r="C527" s="78"/>
      <c r="D527" s="78"/>
      <c r="E527" s="78"/>
      <c r="F527" s="78"/>
      <c r="G527" s="78"/>
      <c r="H527" s="78"/>
    </row>
    <row r="528" spans="1:8" ht="15.75">
      <c r="A528" s="78"/>
      <c r="B528" s="78"/>
      <c r="C528" s="78"/>
      <c r="D528" s="78"/>
      <c r="E528" s="78"/>
      <c r="F528" s="78"/>
      <c r="G528" s="78"/>
      <c r="H528" s="78"/>
    </row>
    <row r="529" spans="1:8" ht="15.75">
      <c r="A529" s="78"/>
      <c r="B529" s="78"/>
      <c r="C529" s="78"/>
      <c r="D529" s="78"/>
      <c r="E529" s="78"/>
      <c r="F529" s="78"/>
      <c r="G529" s="78"/>
      <c r="H529" s="78"/>
    </row>
    <row r="530" spans="1:8" ht="15.75">
      <c r="A530" s="78"/>
      <c r="B530" s="78"/>
      <c r="C530" s="78"/>
      <c r="D530" s="78"/>
      <c r="E530" s="78"/>
      <c r="F530" s="78"/>
      <c r="G530" s="78"/>
      <c r="H530" s="78"/>
    </row>
    <row r="531" spans="1:8" ht="15.75">
      <c r="A531" s="78"/>
      <c r="B531" s="78"/>
      <c r="C531" s="78"/>
      <c r="D531" s="78"/>
      <c r="E531" s="78"/>
      <c r="F531" s="78"/>
      <c r="G531" s="78"/>
      <c r="H531" s="78"/>
    </row>
    <row r="532" spans="1:8" ht="15.75">
      <c r="A532" s="78"/>
      <c r="B532" s="78"/>
      <c r="C532" s="78"/>
      <c r="D532" s="78"/>
      <c r="E532" s="78"/>
      <c r="F532" s="78"/>
      <c r="G532" s="78"/>
      <c r="H532" s="78"/>
    </row>
    <row r="533" spans="1:8" ht="15.75">
      <c r="A533" s="78"/>
      <c r="B533" s="78"/>
      <c r="C533" s="78"/>
      <c r="D533" s="78"/>
      <c r="E533" s="78"/>
      <c r="F533" s="78"/>
      <c r="G533" s="78"/>
      <c r="H533" s="78"/>
    </row>
    <row r="534" spans="1:8" ht="15.75">
      <c r="A534" s="78"/>
      <c r="B534" s="78"/>
      <c r="C534" s="78"/>
      <c r="D534" s="78"/>
      <c r="E534" s="78"/>
      <c r="F534" s="78"/>
      <c r="G534" s="78"/>
      <c r="H534" s="78"/>
    </row>
    <row r="535" spans="1:8" ht="15.75">
      <c r="A535" s="78"/>
      <c r="B535" s="78"/>
      <c r="C535" s="78"/>
      <c r="D535" s="78"/>
      <c r="E535" s="78"/>
      <c r="F535" s="78"/>
      <c r="G535" s="78"/>
      <c r="H535" s="78"/>
    </row>
    <row r="536" spans="1:8" ht="15.75">
      <c r="A536" s="78"/>
      <c r="B536" s="78"/>
      <c r="C536" s="78"/>
      <c r="D536" s="78"/>
      <c r="E536" s="78"/>
      <c r="F536" s="78"/>
      <c r="G536" s="78"/>
      <c r="H536" s="78"/>
    </row>
    <row r="537" spans="1:8" ht="15.75">
      <c r="A537" s="78"/>
      <c r="B537" s="78"/>
      <c r="C537" s="78"/>
      <c r="D537" s="78"/>
      <c r="E537" s="78"/>
      <c r="F537" s="78"/>
      <c r="G537" s="78"/>
      <c r="H537" s="78"/>
    </row>
    <row r="538" spans="1:8" ht="15.75">
      <c r="A538" s="78"/>
      <c r="B538" s="78"/>
      <c r="C538" s="78"/>
      <c r="D538" s="78"/>
      <c r="E538" s="78"/>
      <c r="F538" s="78"/>
      <c r="G538" s="78"/>
      <c r="H538" s="78"/>
    </row>
    <row r="539" spans="1:8" ht="15.75">
      <c r="A539" s="78"/>
      <c r="B539" s="78"/>
      <c r="C539" s="78"/>
      <c r="D539" s="78"/>
      <c r="E539" s="78"/>
      <c r="F539" s="78"/>
      <c r="G539" s="78"/>
      <c r="H539" s="78"/>
    </row>
    <row r="540" spans="1:8" ht="15.75">
      <c r="A540" s="78"/>
      <c r="B540" s="78"/>
      <c r="C540" s="78"/>
      <c r="D540" s="78"/>
      <c r="E540" s="78"/>
      <c r="F540" s="78"/>
      <c r="G540" s="78"/>
      <c r="H540" s="78"/>
    </row>
    <row r="541" spans="1:8" ht="15.75">
      <c r="A541" s="78"/>
      <c r="B541" s="78"/>
      <c r="C541" s="78"/>
      <c r="D541" s="78"/>
      <c r="E541" s="78"/>
      <c r="F541" s="78"/>
      <c r="G541" s="78"/>
      <c r="H541" s="78"/>
    </row>
    <row r="542" spans="1:8" ht="15.75">
      <c r="A542" s="78"/>
      <c r="B542" s="78"/>
      <c r="C542" s="78"/>
      <c r="D542" s="78"/>
      <c r="E542" s="78"/>
      <c r="F542" s="78"/>
      <c r="G542" s="78"/>
      <c r="H542" s="78"/>
    </row>
    <row r="543" spans="1:8" ht="15.75">
      <c r="A543" s="78"/>
      <c r="B543" s="78"/>
      <c r="C543" s="78"/>
      <c r="D543" s="78"/>
      <c r="E543" s="78"/>
      <c r="F543" s="78"/>
      <c r="G543" s="78"/>
      <c r="H543" s="78"/>
    </row>
    <row r="544" spans="1:8" ht="15.75">
      <c r="A544" s="78"/>
      <c r="B544" s="78"/>
      <c r="C544" s="78"/>
      <c r="D544" s="78"/>
      <c r="E544" s="78"/>
      <c r="F544" s="78"/>
      <c r="G544" s="78"/>
      <c r="H544" s="78"/>
    </row>
    <row r="545" spans="1:8" ht="15.75">
      <c r="A545" s="78"/>
      <c r="B545" s="78"/>
      <c r="C545" s="78"/>
      <c r="D545" s="78"/>
      <c r="E545" s="78"/>
      <c r="F545" s="78"/>
      <c r="G545" s="78"/>
      <c r="H545" s="78"/>
    </row>
    <row r="546" spans="1:8" ht="15.75">
      <c r="A546" s="78"/>
      <c r="B546" s="78"/>
      <c r="C546" s="78"/>
      <c r="D546" s="78"/>
      <c r="E546" s="78"/>
      <c r="F546" s="78"/>
      <c r="G546" s="78"/>
      <c r="H546" s="78"/>
    </row>
    <row r="547" spans="1:8" ht="15.75">
      <c r="A547" s="78"/>
      <c r="B547" s="78"/>
      <c r="C547" s="78"/>
      <c r="D547" s="78"/>
      <c r="E547" s="78"/>
      <c r="F547" s="78"/>
      <c r="G547" s="78"/>
      <c r="H547" s="78"/>
    </row>
    <row r="548" spans="1:8" ht="15.75">
      <c r="A548" s="78"/>
      <c r="B548" s="78"/>
      <c r="C548" s="78"/>
      <c r="D548" s="78"/>
      <c r="E548" s="78"/>
      <c r="F548" s="78"/>
      <c r="G548" s="78"/>
      <c r="H548" s="78"/>
    </row>
    <row r="549" spans="1:8" ht="15.75">
      <c r="A549" s="78"/>
      <c r="B549" s="78"/>
      <c r="C549" s="78"/>
      <c r="D549" s="78"/>
      <c r="E549" s="78"/>
      <c r="F549" s="78"/>
      <c r="G549" s="78"/>
      <c r="H549" s="78"/>
    </row>
    <row r="550" spans="1:8" ht="15.75">
      <c r="A550" s="78"/>
      <c r="B550" s="78"/>
      <c r="C550" s="78"/>
      <c r="D550" s="78"/>
      <c r="E550" s="78"/>
      <c r="F550" s="78"/>
      <c r="G550" s="78"/>
      <c r="H550" s="78"/>
    </row>
    <row r="551" spans="1:8" ht="15.75">
      <c r="A551" s="78"/>
      <c r="B551" s="78"/>
      <c r="C551" s="78"/>
      <c r="D551" s="78"/>
      <c r="E551" s="78"/>
      <c r="F551" s="78"/>
      <c r="G551" s="78"/>
      <c r="H551" s="78"/>
    </row>
    <row r="552" spans="1:8" ht="15.75">
      <c r="A552" s="78"/>
      <c r="B552" s="78"/>
      <c r="C552" s="78"/>
      <c r="D552" s="78"/>
      <c r="E552" s="78"/>
      <c r="F552" s="78"/>
      <c r="G552" s="78"/>
      <c r="H552" s="78"/>
    </row>
    <row r="553" spans="1:8" ht="15.75">
      <c r="A553" s="78"/>
      <c r="B553" s="78"/>
      <c r="C553" s="78"/>
      <c r="D553" s="78"/>
      <c r="E553" s="78"/>
      <c r="F553" s="78"/>
      <c r="G553" s="78"/>
      <c r="H553" s="78"/>
    </row>
    <row r="554" spans="1:8" ht="15.75">
      <c r="A554" s="78"/>
      <c r="B554" s="78"/>
      <c r="C554" s="78"/>
      <c r="D554" s="78"/>
      <c r="E554" s="78"/>
      <c r="F554" s="78"/>
      <c r="G554" s="78"/>
      <c r="H554" s="78"/>
    </row>
    <row r="555" spans="1:8" ht="15.75">
      <c r="A555" s="78"/>
      <c r="B555" s="78"/>
      <c r="C555" s="78"/>
      <c r="D555" s="78"/>
      <c r="E555" s="78"/>
      <c r="F555" s="78"/>
      <c r="G555" s="78"/>
      <c r="H555" s="78"/>
    </row>
    <row r="556" spans="1:8" ht="15.75">
      <c r="A556" s="78"/>
      <c r="B556" s="78"/>
      <c r="C556" s="78"/>
      <c r="D556" s="78"/>
      <c r="E556" s="78"/>
      <c r="F556" s="78"/>
      <c r="G556" s="78"/>
      <c r="H556" s="78"/>
    </row>
    <row r="557" spans="1:8" ht="15.75">
      <c r="A557" s="78"/>
      <c r="B557" s="78"/>
      <c r="C557" s="78"/>
      <c r="D557" s="78"/>
      <c r="E557" s="78"/>
      <c r="F557" s="78"/>
      <c r="G557" s="78"/>
      <c r="H557" s="78"/>
    </row>
    <row r="558" spans="1:8" ht="15.75">
      <c r="A558" s="78"/>
      <c r="B558" s="78"/>
      <c r="C558" s="78"/>
      <c r="D558" s="78"/>
      <c r="E558" s="78"/>
      <c r="F558" s="78"/>
      <c r="G558" s="78"/>
      <c r="H558" s="78"/>
    </row>
    <row r="559" spans="1:8" ht="15.75">
      <c r="A559" s="78"/>
      <c r="B559" s="78"/>
      <c r="C559" s="78"/>
      <c r="D559" s="78"/>
      <c r="E559" s="78"/>
      <c r="F559" s="78"/>
      <c r="G559" s="78"/>
      <c r="H559" s="78"/>
    </row>
    <row r="560" spans="1:8" ht="15.75">
      <c r="A560" s="78"/>
      <c r="B560" s="78"/>
      <c r="C560" s="78"/>
      <c r="D560" s="78"/>
      <c r="E560" s="78"/>
      <c r="F560" s="78"/>
      <c r="G560" s="78"/>
      <c r="H560" s="78"/>
    </row>
    <row r="561" spans="1:8" ht="15.75">
      <c r="A561" s="78"/>
      <c r="B561" s="78"/>
      <c r="C561" s="78"/>
      <c r="D561" s="78"/>
      <c r="E561" s="78"/>
      <c r="F561" s="78"/>
      <c r="G561" s="78"/>
      <c r="H561" s="78"/>
    </row>
    <row r="562" spans="1:8" ht="15.75">
      <c r="A562" s="78"/>
      <c r="B562" s="78"/>
      <c r="C562" s="78"/>
      <c r="D562" s="78"/>
      <c r="E562" s="78"/>
      <c r="F562" s="78"/>
      <c r="G562" s="78"/>
      <c r="H562" s="78"/>
    </row>
    <row r="563" spans="1:8" ht="15.75">
      <c r="A563" s="78"/>
      <c r="B563" s="78"/>
      <c r="C563" s="78"/>
      <c r="D563" s="78"/>
      <c r="E563" s="78"/>
      <c r="F563" s="78"/>
      <c r="G563" s="78"/>
      <c r="H563" s="78"/>
    </row>
    <row r="564" spans="1:8" ht="15.75">
      <c r="A564" s="78"/>
      <c r="B564" s="78"/>
      <c r="C564" s="78"/>
      <c r="D564" s="78"/>
      <c r="E564" s="78"/>
      <c r="F564" s="78"/>
      <c r="G564" s="78"/>
      <c r="H564" s="78"/>
    </row>
    <row r="565" spans="1:8" ht="15.75">
      <c r="A565" s="78"/>
      <c r="B565" s="78"/>
      <c r="C565" s="78"/>
      <c r="D565" s="78"/>
      <c r="E565" s="78"/>
      <c r="F565" s="78"/>
      <c r="G565" s="78"/>
      <c r="H565" s="78"/>
    </row>
    <row r="566" spans="1:8" ht="15.75">
      <c r="A566" s="78"/>
      <c r="B566" s="78"/>
      <c r="C566" s="78"/>
      <c r="D566" s="78"/>
      <c r="E566" s="78"/>
      <c r="F566" s="78"/>
      <c r="G566" s="78"/>
      <c r="H566" s="78"/>
    </row>
    <row r="567" spans="1:8" ht="15.75">
      <c r="A567" s="78"/>
      <c r="B567" s="78"/>
      <c r="C567" s="78"/>
      <c r="D567" s="78"/>
      <c r="E567" s="78"/>
      <c r="F567" s="78"/>
      <c r="G567" s="78"/>
      <c r="H567" s="78"/>
    </row>
    <row r="568" spans="1:8" ht="15.75">
      <c r="A568" s="78"/>
      <c r="B568" s="78"/>
      <c r="C568" s="78"/>
      <c r="D568" s="78"/>
      <c r="E568" s="78"/>
      <c r="F568" s="78"/>
      <c r="G568" s="78"/>
      <c r="H568" s="78"/>
    </row>
    <row r="569" spans="1:8" ht="15.75">
      <c r="A569" s="78"/>
      <c r="B569" s="78"/>
      <c r="C569" s="78"/>
      <c r="D569" s="78"/>
      <c r="E569" s="78"/>
      <c r="F569" s="78"/>
      <c r="G569" s="78"/>
      <c r="H569" s="78"/>
    </row>
    <row r="570" spans="1:8" ht="15.75">
      <c r="A570" s="78"/>
      <c r="B570" s="78"/>
      <c r="C570" s="78"/>
      <c r="D570" s="78"/>
      <c r="E570" s="78"/>
      <c r="F570" s="78"/>
      <c r="G570" s="78"/>
      <c r="H570" s="78"/>
    </row>
    <row r="571" spans="1:8" ht="15.75">
      <c r="A571" s="78"/>
      <c r="B571" s="78"/>
      <c r="C571" s="78"/>
      <c r="D571" s="78"/>
      <c r="E571" s="78"/>
      <c r="F571" s="78"/>
      <c r="G571" s="78"/>
      <c r="H571" s="78"/>
    </row>
    <row r="572" spans="1:8" ht="15.75">
      <c r="A572" s="78"/>
      <c r="B572" s="78"/>
      <c r="C572" s="78"/>
      <c r="D572" s="78"/>
      <c r="E572" s="78"/>
      <c r="F572" s="78"/>
      <c r="G572" s="78"/>
      <c r="H572" s="78"/>
    </row>
    <row r="573" spans="1:8" ht="15.75">
      <c r="A573" s="78"/>
      <c r="B573" s="78"/>
      <c r="C573" s="78"/>
      <c r="D573" s="78"/>
      <c r="E573" s="78"/>
      <c r="F573" s="78"/>
      <c r="G573" s="78"/>
      <c r="H573" s="78"/>
    </row>
    <row r="574" spans="1:8" ht="15.75">
      <c r="A574" s="78"/>
      <c r="B574" s="78"/>
      <c r="C574" s="78"/>
      <c r="D574" s="78"/>
      <c r="E574" s="78"/>
      <c r="F574" s="78"/>
      <c r="G574" s="78"/>
      <c r="H574" s="78"/>
    </row>
    <row r="575" spans="1:8" ht="15.75">
      <c r="A575" s="78"/>
      <c r="B575" s="78"/>
      <c r="C575" s="78"/>
      <c r="D575" s="78"/>
      <c r="E575" s="78"/>
      <c r="F575" s="78"/>
      <c r="G575" s="78"/>
      <c r="H575" s="78"/>
    </row>
    <row r="576" spans="1:8" ht="15.75">
      <c r="A576" s="78"/>
      <c r="B576" s="78"/>
      <c r="C576" s="78"/>
      <c r="D576" s="78"/>
      <c r="E576" s="78"/>
      <c r="F576" s="78"/>
      <c r="G576" s="78"/>
      <c r="H576" s="78"/>
    </row>
    <row r="577" spans="1:8" ht="15.75">
      <c r="A577" s="78"/>
      <c r="B577" s="78"/>
      <c r="C577" s="78"/>
      <c r="D577" s="78"/>
      <c r="E577" s="78"/>
      <c r="F577" s="78"/>
      <c r="G577" s="78"/>
      <c r="H577" s="78"/>
    </row>
    <row r="578" spans="1:8" ht="15.75">
      <c r="A578" s="78"/>
      <c r="B578" s="78"/>
      <c r="C578" s="78"/>
      <c r="D578" s="78"/>
      <c r="E578" s="78"/>
      <c r="F578" s="78"/>
      <c r="G578" s="78"/>
      <c r="H578" s="78"/>
    </row>
    <row r="579" spans="1:8" ht="15.75">
      <c r="A579" s="78"/>
      <c r="B579" s="78"/>
      <c r="C579" s="78"/>
      <c r="D579" s="78"/>
      <c r="E579" s="78"/>
      <c r="F579" s="78"/>
      <c r="G579" s="78"/>
      <c r="H579" s="78"/>
    </row>
    <row r="580" spans="1:8" ht="15.75">
      <c r="A580" s="78"/>
      <c r="B580" s="78"/>
      <c r="C580" s="78"/>
      <c r="D580" s="78"/>
      <c r="E580" s="78"/>
      <c r="F580" s="78"/>
      <c r="G580" s="78"/>
      <c r="H580" s="78"/>
    </row>
    <row r="581" spans="1:8" ht="15.75">
      <c r="A581" s="78"/>
      <c r="B581" s="78"/>
      <c r="C581" s="78"/>
      <c r="D581" s="78"/>
      <c r="E581" s="78"/>
      <c r="F581" s="78"/>
      <c r="G581" s="78"/>
      <c r="H581" s="78"/>
    </row>
    <row r="582" spans="1:8" ht="15.75">
      <c r="A582" s="78"/>
      <c r="B582" s="78"/>
      <c r="C582" s="78"/>
      <c r="D582" s="78"/>
      <c r="E582" s="78"/>
      <c r="F582" s="78"/>
      <c r="G582" s="78"/>
      <c r="H582" s="78"/>
    </row>
    <row r="583" spans="1:8" ht="15.75">
      <c r="A583" s="78"/>
      <c r="B583" s="78"/>
      <c r="C583" s="78"/>
      <c r="D583" s="78"/>
      <c r="E583" s="78"/>
      <c r="F583" s="78"/>
      <c r="G583" s="78"/>
      <c r="H583" s="78"/>
    </row>
    <row r="584" spans="1:8" ht="15.75">
      <c r="A584" s="78"/>
      <c r="B584" s="78"/>
      <c r="C584" s="78"/>
      <c r="D584" s="78"/>
      <c r="E584" s="78"/>
      <c r="F584" s="78"/>
      <c r="G584" s="78"/>
      <c r="H584" s="78"/>
    </row>
    <row r="585" spans="1:8" ht="15.75">
      <c r="A585" s="78"/>
      <c r="B585" s="78"/>
      <c r="C585" s="78"/>
      <c r="D585" s="78"/>
      <c r="E585" s="78"/>
      <c r="F585" s="78"/>
      <c r="G585" s="78"/>
      <c r="H585" s="78"/>
    </row>
    <row r="586" spans="1:8" ht="15.75">
      <c r="A586" s="78"/>
      <c r="B586" s="78"/>
      <c r="C586" s="78"/>
      <c r="D586" s="78"/>
      <c r="E586" s="78"/>
      <c r="F586" s="78"/>
      <c r="G586" s="78"/>
      <c r="H586" s="78"/>
    </row>
    <row r="587" spans="1:8" ht="15.75">
      <c r="A587" s="78"/>
      <c r="B587" s="78"/>
      <c r="C587" s="78"/>
      <c r="D587" s="78"/>
      <c r="E587" s="78"/>
      <c r="F587" s="78"/>
      <c r="G587" s="78"/>
      <c r="H587" s="78"/>
    </row>
    <row r="588" spans="1:8" ht="15.75">
      <c r="A588" s="78"/>
      <c r="B588" s="78"/>
      <c r="C588" s="78"/>
      <c r="D588" s="78"/>
      <c r="E588" s="78"/>
      <c r="F588" s="78"/>
      <c r="G588" s="78"/>
      <c r="H588" s="78"/>
    </row>
    <row r="589" spans="1:8" ht="15.75">
      <c r="A589" s="78"/>
      <c r="B589" s="78"/>
      <c r="C589" s="78"/>
      <c r="D589" s="78"/>
      <c r="E589" s="78"/>
      <c r="F589" s="78"/>
      <c r="G589" s="78"/>
      <c r="H589" s="78"/>
    </row>
    <row r="590" spans="1:8" ht="15.75">
      <c r="A590" s="78"/>
      <c r="B590" s="78"/>
      <c r="C590" s="78"/>
      <c r="D590" s="78"/>
      <c r="E590" s="78"/>
      <c r="F590" s="78"/>
      <c r="G590" s="78"/>
      <c r="H590" s="78"/>
    </row>
    <row r="591" spans="1:8" ht="15.75">
      <c r="A591" s="78"/>
      <c r="B591" s="78"/>
      <c r="C591" s="78"/>
      <c r="D591" s="78"/>
      <c r="E591" s="78"/>
      <c r="F591" s="78"/>
      <c r="G591" s="78"/>
      <c r="H591" s="78"/>
    </row>
    <row r="592" spans="1:8" ht="15.75">
      <c r="A592" s="78"/>
      <c r="B592" s="78"/>
      <c r="C592" s="78"/>
      <c r="D592" s="78"/>
      <c r="E592" s="78"/>
      <c r="F592" s="78"/>
      <c r="G592" s="78"/>
      <c r="H592" s="78"/>
    </row>
    <row r="593" spans="1:8" ht="15.75">
      <c r="A593" s="78"/>
      <c r="B593" s="78"/>
      <c r="C593" s="78"/>
      <c r="D593" s="78"/>
      <c r="E593" s="78"/>
      <c r="F593" s="78"/>
      <c r="G593" s="78"/>
      <c r="H593" s="78"/>
    </row>
    <row r="594" spans="1:8" ht="15.75">
      <c r="A594" s="78"/>
      <c r="B594" s="78"/>
      <c r="C594" s="78"/>
      <c r="D594" s="78"/>
      <c r="E594" s="78"/>
      <c r="F594" s="78"/>
      <c r="G594" s="78"/>
      <c r="H594" s="78"/>
    </row>
    <row r="595" spans="1:8" ht="15.75">
      <c r="A595" s="78"/>
      <c r="B595" s="78"/>
      <c r="C595" s="78"/>
      <c r="D595" s="78"/>
      <c r="E595" s="78"/>
      <c r="F595" s="78"/>
      <c r="G595" s="78"/>
      <c r="H595" s="78"/>
    </row>
    <row r="596" spans="1:8" ht="15.75">
      <c r="A596" s="78"/>
      <c r="B596" s="78"/>
      <c r="C596" s="78"/>
      <c r="D596" s="78"/>
      <c r="E596" s="78"/>
      <c r="F596" s="78"/>
      <c r="G596" s="78"/>
      <c r="H596" s="78"/>
    </row>
    <row r="597" spans="1:8" ht="15.75">
      <c r="A597" s="78"/>
      <c r="B597" s="78"/>
      <c r="C597" s="78"/>
      <c r="D597" s="78"/>
      <c r="E597" s="78"/>
      <c r="F597" s="78"/>
      <c r="G597" s="78"/>
      <c r="H597" s="78"/>
    </row>
    <row r="598" spans="1:8" ht="15.75">
      <c r="A598" s="78"/>
      <c r="B598" s="78"/>
      <c r="C598" s="78"/>
      <c r="D598" s="78"/>
      <c r="E598" s="78"/>
      <c r="F598" s="78"/>
      <c r="G598" s="78"/>
      <c r="H598" s="78"/>
    </row>
    <row r="599" spans="1:8" ht="15.75">
      <c r="A599" s="78"/>
      <c r="B599" s="78"/>
      <c r="C599" s="78"/>
      <c r="D599" s="78"/>
      <c r="E599" s="78"/>
      <c r="F599" s="78"/>
      <c r="G599" s="78"/>
      <c r="H599" s="78"/>
    </row>
    <row r="600" spans="1:8" ht="15.75">
      <c r="A600" s="78"/>
      <c r="B600" s="78"/>
      <c r="C600" s="78"/>
      <c r="D600" s="78"/>
      <c r="E600" s="78"/>
      <c r="F600" s="78"/>
      <c r="G600" s="78"/>
      <c r="H600" s="78"/>
    </row>
    <row r="601" spans="1:8" ht="15.75">
      <c r="A601" s="78"/>
      <c r="B601" s="78"/>
      <c r="C601" s="78"/>
      <c r="D601" s="78"/>
      <c r="E601" s="78"/>
      <c r="F601" s="78"/>
      <c r="G601" s="78"/>
      <c r="H601" s="78"/>
    </row>
    <row r="602" spans="1:8" ht="15.75">
      <c r="A602" s="78"/>
      <c r="B602" s="78"/>
      <c r="C602" s="78"/>
      <c r="D602" s="78"/>
      <c r="E602" s="78"/>
      <c r="F602" s="78"/>
      <c r="G602" s="78"/>
      <c r="H602" s="78"/>
    </row>
    <row r="603" spans="1:8" ht="15.75">
      <c r="A603" s="78"/>
      <c r="B603" s="78"/>
      <c r="C603" s="78"/>
      <c r="D603" s="78"/>
      <c r="E603" s="78"/>
      <c r="F603" s="78"/>
      <c r="G603" s="78"/>
      <c r="H603" s="78"/>
    </row>
    <row r="604" spans="1:8" ht="15.75">
      <c r="A604" s="78"/>
      <c r="B604" s="78"/>
      <c r="C604" s="78"/>
      <c r="D604" s="78"/>
      <c r="E604" s="78"/>
      <c r="F604" s="78"/>
      <c r="G604" s="78"/>
      <c r="H604" s="78"/>
    </row>
    <row r="605" spans="1:8" ht="15.75">
      <c r="A605" s="78"/>
      <c r="B605" s="78"/>
      <c r="C605" s="78"/>
      <c r="D605" s="78"/>
      <c r="E605" s="78"/>
      <c r="F605" s="78"/>
      <c r="G605" s="78"/>
      <c r="H605" s="78"/>
    </row>
    <row r="606" spans="1:8" ht="15.75">
      <c r="A606" s="78"/>
      <c r="B606" s="78"/>
      <c r="C606" s="78"/>
      <c r="D606" s="78"/>
      <c r="E606" s="78"/>
      <c r="F606" s="78"/>
      <c r="G606" s="78"/>
      <c r="H606" s="78"/>
    </row>
    <row r="607" spans="1:8" ht="15.75">
      <c r="A607" s="78"/>
      <c r="B607" s="78"/>
      <c r="C607" s="78"/>
      <c r="D607" s="78"/>
      <c r="E607" s="78"/>
      <c r="F607" s="78"/>
      <c r="G607" s="78"/>
      <c r="H607" s="78"/>
    </row>
    <row r="608" spans="1:8" ht="15.75">
      <c r="A608" s="78"/>
      <c r="B608" s="78"/>
      <c r="C608" s="78"/>
      <c r="D608" s="78"/>
      <c r="E608" s="78"/>
      <c r="F608" s="78"/>
      <c r="G608" s="78"/>
      <c r="H608" s="78"/>
    </row>
    <row r="609" spans="1:8" ht="15.75">
      <c r="A609" s="78"/>
      <c r="B609" s="78"/>
      <c r="C609" s="78"/>
      <c r="D609" s="78"/>
      <c r="E609" s="78"/>
      <c r="F609" s="78"/>
      <c r="G609" s="78"/>
      <c r="H609" s="78"/>
    </row>
    <row r="610" spans="1:8" ht="15.75">
      <c r="A610" s="78"/>
      <c r="B610" s="78"/>
      <c r="C610" s="78"/>
      <c r="D610" s="78"/>
      <c r="E610" s="78"/>
      <c r="F610" s="78"/>
      <c r="G610" s="78"/>
      <c r="H610" s="78"/>
    </row>
    <row r="611" spans="1:8" ht="15.75">
      <c r="A611" s="78"/>
      <c r="B611" s="78"/>
      <c r="C611" s="78"/>
      <c r="D611" s="78"/>
      <c r="E611" s="78"/>
      <c r="F611" s="78"/>
      <c r="G611" s="78"/>
      <c r="H611" s="78"/>
    </row>
    <row r="612" spans="1:8" ht="15.75">
      <c r="A612" s="78"/>
      <c r="B612" s="78"/>
      <c r="C612" s="78"/>
      <c r="D612" s="78"/>
      <c r="E612" s="78"/>
      <c r="F612" s="78"/>
      <c r="G612" s="78"/>
      <c r="H612" s="78"/>
    </row>
    <row r="613" spans="1:8" ht="15.75">
      <c r="A613" s="78"/>
      <c r="B613" s="78"/>
      <c r="C613" s="78"/>
      <c r="D613" s="78"/>
      <c r="E613" s="78"/>
      <c r="F613" s="78"/>
      <c r="G613" s="78"/>
      <c r="H613" s="78"/>
    </row>
    <row r="614" spans="1:8" ht="15.75">
      <c r="A614" s="78"/>
      <c r="B614" s="78"/>
      <c r="C614" s="78"/>
      <c r="D614" s="78"/>
      <c r="E614" s="78"/>
      <c r="F614" s="78"/>
      <c r="G614" s="78"/>
      <c r="H614" s="78"/>
    </row>
    <row r="615" spans="1:8" ht="15.75">
      <c r="A615" s="78"/>
      <c r="B615" s="78"/>
      <c r="C615" s="78"/>
      <c r="D615" s="78"/>
      <c r="E615" s="78"/>
      <c r="F615" s="78"/>
      <c r="G615" s="78"/>
      <c r="H615" s="78"/>
    </row>
    <row r="616" spans="1:8" ht="15.75">
      <c r="A616" s="78"/>
      <c r="B616" s="78"/>
      <c r="C616" s="78"/>
      <c r="D616" s="78"/>
      <c r="E616" s="78"/>
      <c r="F616" s="78"/>
      <c r="G616" s="78"/>
      <c r="H616" s="78"/>
    </row>
    <row r="617" spans="1:8" ht="15.75">
      <c r="A617" s="78"/>
      <c r="B617" s="78"/>
      <c r="C617" s="78"/>
      <c r="D617" s="78"/>
      <c r="E617" s="78"/>
      <c r="F617" s="78"/>
      <c r="G617" s="78"/>
      <c r="H617" s="78"/>
    </row>
    <row r="618" spans="1:8" ht="15.75">
      <c r="A618" s="78"/>
      <c r="B618" s="78"/>
      <c r="C618" s="78"/>
      <c r="D618" s="78"/>
      <c r="E618" s="78"/>
      <c r="F618" s="78"/>
      <c r="G618" s="78"/>
      <c r="H618" s="78"/>
    </row>
    <row r="619" spans="1:8" ht="15.75">
      <c r="A619" s="78"/>
      <c r="B619" s="78"/>
      <c r="C619" s="78"/>
      <c r="D619" s="78"/>
      <c r="E619" s="78"/>
      <c r="F619" s="78"/>
      <c r="G619" s="78"/>
      <c r="H619" s="78"/>
    </row>
    <row r="620" spans="1:8" ht="15.75">
      <c r="A620" s="78"/>
      <c r="B620" s="78"/>
      <c r="C620" s="78"/>
      <c r="D620" s="78"/>
      <c r="E620" s="78"/>
      <c r="F620" s="78"/>
      <c r="G620" s="78"/>
      <c r="H620" s="78"/>
    </row>
    <row r="621" spans="1:8" ht="15.75">
      <c r="A621" s="78"/>
      <c r="B621" s="78"/>
      <c r="C621" s="78"/>
      <c r="D621" s="78"/>
      <c r="E621" s="78"/>
      <c r="F621" s="78"/>
      <c r="G621" s="78"/>
      <c r="H621" s="78"/>
    </row>
    <row r="622" spans="1:8" ht="15.75">
      <c r="A622" s="78"/>
      <c r="B622" s="78"/>
      <c r="C622" s="78"/>
      <c r="D622" s="78"/>
      <c r="E622" s="78"/>
      <c r="F622" s="78"/>
      <c r="G622" s="78"/>
      <c r="H622" s="78"/>
    </row>
    <row r="623" spans="1:8" ht="15.75">
      <c r="A623" s="78"/>
      <c r="B623" s="78"/>
      <c r="C623" s="78"/>
      <c r="D623" s="78"/>
      <c r="E623" s="78"/>
      <c r="F623" s="78"/>
      <c r="G623" s="78"/>
      <c r="H623" s="78"/>
    </row>
    <row r="624" spans="1:8" ht="15.75">
      <c r="A624" s="78"/>
      <c r="B624" s="78"/>
      <c r="C624" s="78"/>
      <c r="D624" s="78"/>
      <c r="E624" s="78"/>
      <c r="F624" s="78"/>
      <c r="G624" s="78"/>
      <c r="H624" s="78"/>
    </row>
    <row r="625" spans="1:8" ht="15.75">
      <c r="A625" s="78"/>
      <c r="B625" s="78"/>
      <c r="C625" s="78"/>
      <c r="D625" s="78"/>
      <c r="E625" s="78"/>
      <c r="F625" s="78"/>
      <c r="G625" s="78"/>
      <c r="H625" s="78"/>
    </row>
    <row r="626" spans="1:8" ht="15.75">
      <c r="A626" s="78"/>
      <c r="B626" s="78"/>
      <c r="C626" s="78"/>
      <c r="D626" s="78"/>
      <c r="E626" s="78"/>
      <c r="F626" s="78"/>
      <c r="G626" s="78"/>
      <c r="H626" s="78"/>
    </row>
    <row r="627" spans="1:8" ht="15.75">
      <c r="A627" s="78"/>
      <c r="B627" s="78"/>
      <c r="C627" s="78"/>
      <c r="D627" s="78"/>
      <c r="E627" s="78"/>
      <c r="F627" s="78"/>
      <c r="G627" s="78"/>
      <c r="H627" s="78"/>
    </row>
    <row r="628" spans="1:8" ht="15.75">
      <c r="A628" s="78"/>
      <c r="B628" s="78"/>
      <c r="C628" s="78"/>
      <c r="D628" s="78"/>
      <c r="E628" s="78"/>
      <c r="F628" s="78"/>
      <c r="G628" s="78"/>
      <c r="H628" s="78"/>
    </row>
    <row r="629" spans="1:8" ht="15.75">
      <c r="A629" s="78"/>
      <c r="B629" s="78"/>
      <c r="C629" s="78"/>
      <c r="D629" s="78"/>
      <c r="E629" s="78"/>
      <c r="F629" s="78"/>
      <c r="G629" s="78"/>
      <c r="H629" s="78"/>
    </row>
    <row r="630" spans="1:8" ht="15.75">
      <c r="A630" s="78"/>
      <c r="B630" s="78"/>
      <c r="C630" s="78"/>
      <c r="D630" s="78"/>
      <c r="E630" s="78"/>
      <c r="F630" s="78"/>
      <c r="G630" s="78"/>
      <c r="H630" s="78"/>
    </row>
    <row r="631" spans="1:8" ht="15.75">
      <c r="A631" s="78"/>
      <c r="B631" s="78"/>
      <c r="C631" s="78"/>
      <c r="D631" s="78"/>
      <c r="E631" s="78"/>
      <c r="F631" s="78"/>
      <c r="G631" s="78"/>
      <c r="H631" s="78"/>
    </row>
    <row r="632" spans="1:8" ht="15.75">
      <c r="A632" s="78"/>
      <c r="B632" s="78"/>
      <c r="C632" s="78"/>
      <c r="D632" s="78"/>
      <c r="E632" s="78"/>
      <c r="F632" s="78"/>
      <c r="G632" s="78"/>
      <c r="H632" s="78"/>
    </row>
    <row r="633" spans="1:8" ht="15.75">
      <c r="A633" s="78"/>
      <c r="B633" s="78"/>
      <c r="C633" s="78"/>
      <c r="D633" s="78"/>
      <c r="E633" s="78"/>
      <c r="F633" s="78"/>
      <c r="G633" s="78"/>
      <c r="H633" s="78"/>
    </row>
    <row r="634" spans="1:8" ht="15.75">
      <c r="A634" s="78"/>
      <c r="B634" s="78"/>
      <c r="C634" s="78"/>
      <c r="D634" s="78"/>
      <c r="E634" s="78"/>
      <c r="F634" s="78"/>
      <c r="G634" s="78"/>
      <c r="H634" s="78"/>
    </row>
    <row r="635" spans="1:8" ht="15.75">
      <c r="A635" s="78"/>
      <c r="B635" s="78"/>
      <c r="C635" s="78"/>
      <c r="D635" s="78"/>
      <c r="E635" s="78"/>
      <c r="F635" s="78"/>
      <c r="G635" s="78"/>
      <c r="H635" s="78"/>
    </row>
    <row r="636" spans="1:8" ht="15.75">
      <c r="A636" s="78"/>
      <c r="B636" s="78"/>
      <c r="C636" s="78"/>
      <c r="D636" s="78"/>
      <c r="E636" s="78"/>
      <c r="F636" s="78"/>
      <c r="G636" s="78"/>
      <c r="H636" s="78"/>
    </row>
    <row r="637" spans="1:8" ht="15.75">
      <c r="A637" s="78"/>
      <c r="B637" s="78"/>
      <c r="C637" s="78"/>
      <c r="D637" s="78"/>
      <c r="E637" s="78"/>
      <c r="F637" s="78"/>
      <c r="G637" s="78"/>
      <c r="H637" s="78"/>
    </row>
    <row r="638" spans="1:8" ht="15.75">
      <c r="A638" s="78"/>
      <c r="B638" s="78"/>
      <c r="C638" s="78"/>
      <c r="D638" s="78"/>
      <c r="E638" s="78"/>
      <c r="F638" s="78"/>
      <c r="G638" s="78"/>
      <c r="H638" s="78"/>
    </row>
    <row r="639" spans="1:8" ht="15.75">
      <c r="A639" s="78"/>
      <c r="B639" s="78"/>
      <c r="C639" s="78"/>
      <c r="D639" s="78"/>
      <c r="E639" s="78"/>
      <c r="F639" s="78"/>
      <c r="G639" s="78"/>
      <c r="H639" s="78"/>
    </row>
    <row r="640" spans="1:8" ht="15.75">
      <c r="A640" s="78"/>
      <c r="B640" s="78"/>
      <c r="C640" s="78"/>
      <c r="D640" s="78"/>
      <c r="E640" s="78"/>
      <c r="F640" s="78"/>
      <c r="G640" s="78"/>
      <c r="H640" s="78"/>
    </row>
    <row r="641" spans="1:8" ht="15.75">
      <c r="A641" s="78"/>
      <c r="B641" s="78"/>
      <c r="C641" s="78"/>
      <c r="D641" s="78"/>
      <c r="E641" s="78"/>
      <c r="F641" s="78"/>
      <c r="G641" s="78"/>
      <c r="H641" s="78"/>
    </row>
    <row r="642" spans="1:8" ht="15.75">
      <c r="A642" s="78"/>
      <c r="B642" s="78"/>
      <c r="C642" s="78"/>
      <c r="D642" s="78"/>
      <c r="E642" s="78"/>
      <c r="F642" s="78"/>
      <c r="G642" s="78"/>
      <c r="H642" s="78"/>
    </row>
    <row r="643" spans="1:8" ht="15.75">
      <c r="A643" s="78"/>
      <c r="B643" s="78"/>
      <c r="C643" s="78"/>
      <c r="D643" s="78"/>
      <c r="E643" s="78"/>
      <c r="F643" s="78"/>
      <c r="G643" s="78"/>
      <c r="H643" s="78"/>
    </row>
    <row r="644" spans="1:8" ht="15.75">
      <c r="A644" s="78"/>
      <c r="B644" s="78"/>
      <c r="C644" s="78"/>
      <c r="D644" s="78"/>
      <c r="E644" s="78"/>
      <c r="F644" s="78"/>
      <c r="G644" s="78"/>
      <c r="H644" s="78"/>
    </row>
    <row r="645" spans="1:8" ht="15.75">
      <c r="A645" s="78"/>
      <c r="B645" s="78"/>
      <c r="C645" s="78"/>
      <c r="D645" s="78"/>
      <c r="E645" s="78"/>
      <c r="F645" s="78"/>
      <c r="G645" s="78"/>
      <c r="H645" s="78"/>
    </row>
    <row r="646" spans="1:8" ht="15.75">
      <c r="A646" s="78"/>
      <c r="B646" s="78"/>
      <c r="C646" s="78"/>
      <c r="D646" s="78"/>
      <c r="E646" s="78"/>
      <c r="F646" s="78"/>
      <c r="G646" s="78"/>
      <c r="H646" s="78"/>
    </row>
    <row r="647" spans="1:8" ht="15.75">
      <c r="A647" s="78"/>
      <c r="B647" s="78"/>
      <c r="C647" s="78"/>
      <c r="D647" s="78"/>
      <c r="E647" s="78"/>
      <c r="F647" s="78"/>
      <c r="G647" s="78"/>
      <c r="H647" s="78"/>
    </row>
    <row r="648" spans="1:8" ht="15.75">
      <c r="A648" s="78"/>
      <c r="B648" s="78"/>
      <c r="C648" s="78"/>
      <c r="D648" s="78"/>
      <c r="E648" s="78"/>
      <c r="F648" s="78"/>
      <c r="G648" s="78"/>
      <c r="H648" s="78"/>
    </row>
    <row r="649" spans="1:8" ht="15.75">
      <c r="A649" s="78"/>
      <c r="B649" s="78"/>
      <c r="C649" s="78"/>
      <c r="D649" s="78"/>
      <c r="E649" s="78"/>
      <c r="F649" s="78"/>
      <c r="G649" s="78"/>
      <c r="H649" s="78"/>
    </row>
    <row r="650" spans="1:8" ht="15.75">
      <c r="A650" s="78"/>
      <c r="B650" s="78"/>
      <c r="C650" s="78"/>
      <c r="D650" s="78"/>
      <c r="E650" s="78"/>
      <c r="F650" s="78"/>
      <c r="G650" s="78"/>
      <c r="H650" s="78"/>
    </row>
    <row r="651" spans="1:8" ht="15.75">
      <c r="A651" s="78"/>
      <c r="B651" s="78"/>
      <c r="C651" s="78"/>
      <c r="D651" s="78"/>
      <c r="E651" s="78"/>
      <c r="F651" s="78"/>
      <c r="G651" s="78"/>
      <c r="H651" s="78"/>
    </row>
    <row r="652" spans="1:8" ht="15.75">
      <c r="A652" s="78"/>
      <c r="B652" s="78"/>
      <c r="C652" s="78"/>
      <c r="D652" s="78"/>
      <c r="E652" s="78"/>
      <c r="F652" s="78"/>
      <c r="G652" s="78"/>
      <c r="H652" s="78"/>
    </row>
    <row r="653" spans="1:8" ht="15.75">
      <c r="A653" s="78"/>
      <c r="B653" s="78"/>
      <c r="C653" s="78"/>
      <c r="D653" s="78"/>
      <c r="E653" s="78"/>
      <c r="F653" s="78"/>
      <c r="G653" s="78"/>
      <c r="H653" s="78"/>
    </row>
    <row r="654" spans="1:8" ht="15.75">
      <c r="A654" s="78"/>
      <c r="B654" s="78"/>
      <c r="C654" s="78"/>
      <c r="D654" s="78"/>
      <c r="E654" s="78"/>
      <c r="F654" s="78"/>
      <c r="G654" s="78"/>
      <c r="H654" s="78"/>
    </row>
    <row r="655" spans="1:8" ht="15.75">
      <c r="A655" s="78"/>
      <c r="B655" s="78"/>
      <c r="C655" s="78"/>
      <c r="D655" s="78"/>
      <c r="E655" s="78"/>
      <c r="F655" s="78"/>
      <c r="G655" s="78"/>
      <c r="H655" s="78"/>
    </row>
    <row r="656" spans="1:8" ht="15.75">
      <c r="A656" s="78"/>
      <c r="B656" s="78"/>
      <c r="C656" s="78"/>
      <c r="D656" s="78"/>
      <c r="E656" s="78"/>
      <c r="F656" s="78"/>
      <c r="G656" s="78"/>
      <c r="H656" s="78"/>
    </row>
    <row r="657" spans="1:8" ht="15.75">
      <c r="A657" s="78"/>
      <c r="B657" s="78"/>
      <c r="C657" s="78"/>
      <c r="D657" s="78"/>
      <c r="E657" s="78"/>
      <c r="F657" s="78"/>
      <c r="G657" s="78"/>
      <c r="H657" s="78"/>
    </row>
    <row r="658" spans="1:8" ht="15.75">
      <c r="A658" s="78"/>
      <c r="B658" s="78"/>
      <c r="C658" s="78"/>
      <c r="D658" s="78"/>
      <c r="E658" s="78"/>
      <c r="F658" s="78"/>
      <c r="G658" s="78"/>
      <c r="H658" s="78"/>
    </row>
    <row r="659" spans="1:8" ht="15.75">
      <c r="A659" s="78"/>
      <c r="B659" s="78"/>
      <c r="C659" s="78"/>
      <c r="D659" s="78"/>
      <c r="E659" s="78"/>
      <c r="F659" s="78"/>
      <c r="G659" s="78"/>
      <c r="H659" s="78"/>
    </row>
    <row r="660" spans="1:8" ht="15.75">
      <c r="A660" s="78"/>
      <c r="B660" s="78"/>
      <c r="C660" s="78"/>
      <c r="D660" s="78"/>
      <c r="E660" s="78"/>
      <c r="F660" s="78"/>
      <c r="G660" s="78"/>
      <c r="H660" s="78"/>
    </row>
    <row r="661" spans="1:8" ht="15.75">
      <c r="A661" s="78"/>
      <c r="B661" s="78"/>
      <c r="C661" s="78"/>
      <c r="D661" s="78"/>
      <c r="E661" s="78"/>
      <c r="F661" s="78"/>
      <c r="G661" s="78"/>
      <c r="H661" s="78"/>
    </row>
    <row r="662" spans="1:8" ht="15.75">
      <c r="A662" s="78"/>
      <c r="B662" s="78"/>
      <c r="C662" s="78"/>
      <c r="D662" s="78"/>
      <c r="E662" s="78"/>
      <c r="F662" s="78"/>
      <c r="G662" s="78"/>
      <c r="H662" s="78"/>
    </row>
    <row r="663" spans="1:8" ht="15.75">
      <c r="A663" s="78"/>
      <c r="B663" s="78"/>
      <c r="C663" s="78"/>
      <c r="D663" s="78"/>
      <c r="E663" s="78"/>
      <c r="F663" s="78"/>
      <c r="G663" s="78"/>
      <c r="H663" s="78"/>
    </row>
    <row r="664" spans="1:8" ht="15.75">
      <c r="A664" s="78"/>
      <c r="B664" s="78"/>
      <c r="C664" s="78"/>
      <c r="D664" s="78"/>
      <c r="E664" s="78"/>
      <c r="F664" s="78"/>
      <c r="G664" s="78"/>
      <c r="H664" s="78"/>
    </row>
    <row r="665" spans="1:8" ht="15.75">
      <c r="A665" s="78"/>
      <c r="B665" s="78"/>
      <c r="C665" s="78"/>
      <c r="D665" s="78"/>
      <c r="E665" s="78"/>
      <c r="F665" s="78"/>
      <c r="G665" s="78"/>
      <c r="H665" s="78"/>
    </row>
    <row r="666" spans="1:8" ht="15.75">
      <c r="A666" s="78"/>
      <c r="B666" s="78"/>
      <c r="C666" s="78"/>
      <c r="D666" s="78"/>
      <c r="E666" s="78"/>
      <c r="F666" s="78"/>
      <c r="G666" s="78"/>
      <c r="H666" s="78"/>
    </row>
    <row r="667" spans="1:8" ht="15.75">
      <c r="A667" s="78"/>
      <c r="B667" s="78"/>
      <c r="C667" s="78"/>
      <c r="D667" s="78"/>
      <c r="E667" s="78"/>
      <c r="F667" s="78"/>
      <c r="G667" s="78"/>
      <c r="H667" s="78"/>
    </row>
    <row r="668" spans="1:8" ht="15.75">
      <c r="A668" s="78"/>
      <c r="B668" s="78"/>
      <c r="C668" s="78"/>
      <c r="D668" s="78"/>
      <c r="E668" s="78"/>
      <c r="F668" s="78"/>
      <c r="G668" s="78"/>
      <c r="H668" s="78"/>
    </row>
    <row r="669" spans="1:8" ht="15.75">
      <c r="A669" s="78"/>
      <c r="B669" s="78"/>
      <c r="C669" s="78"/>
      <c r="D669" s="78"/>
      <c r="E669" s="78"/>
      <c r="F669" s="78"/>
      <c r="G669" s="78"/>
      <c r="H669" s="78"/>
    </row>
    <row r="670" spans="1:8" ht="15.75">
      <c r="A670" s="78"/>
      <c r="B670" s="78"/>
      <c r="C670" s="78"/>
      <c r="D670" s="78"/>
      <c r="E670" s="78"/>
      <c r="F670" s="78"/>
      <c r="G670" s="78"/>
      <c r="H670" s="78"/>
    </row>
    <row r="671" spans="1:8" ht="15.75">
      <c r="A671" s="78"/>
      <c r="B671" s="78"/>
      <c r="C671" s="78"/>
      <c r="D671" s="78"/>
      <c r="E671" s="78"/>
      <c r="F671" s="78"/>
      <c r="G671" s="78"/>
      <c r="H671" s="78"/>
    </row>
    <row r="672" spans="1:8" ht="15.75">
      <c r="A672" s="78"/>
      <c r="B672" s="78"/>
      <c r="C672" s="78"/>
      <c r="D672" s="78"/>
      <c r="E672" s="78"/>
      <c r="F672" s="78"/>
      <c r="G672" s="78"/>
      <c r="H672" s="78"/>
    </row>
    <row r="673" spans="1:8" ht="15.75">
      <c r="A673" s="78"/>
      <c r="B673" s="78"/>
      <c r="C673" s="78"/>
      <c r="D673" s="78"/>
      <c r="E673" s="78"/>
      <c r="F673" s="78"/>
      <c r="G673" s="78"/>
      <c r="H673" s="78"/>
    </row>
    <row r="674" spans="1:8" ht="15.75">
      <c r="A674" s="78"/>
      <c r="B674" s="78"/>
      <c r="C674" s="78"/>
      <c r="D674" s="78"/>
      <c r="E674" s="78"/>
      <c r="F674" s="78"/>
      <c r="G674" s="78"/>
      <c r="H674" s="78"/>
    </row>
    <row r="675" spans="1:8" ht="15.75">
      <c r="A675" s="78"/>
      <c r="B675" s="78"/>
      <c r="C675" s="78"/>
      <c r="D675" s="78"/>
      <c r="E675" s="78"/>
      <c r="F675" s="78"/>
      <c r="G675" s="78"/>
      <c r="H675" s="78"/>
    </row>
    <row r="676" spans="1:8" ht="15.75">
      <c r="A676" s="78"/>
      <c r="B676" s="78"/>
      <c r="C676" s="78"/>
      <c r="D676" s="78"/>
      <c r="E676" s="78"/>
      <c r="F676" s="78"/>
      <c r="G676" s="78"/>
      <c r="H676" s="78"/>
    </row>
    <row r="677" spans="1:8" ht="15.75">
      <c r="A677" s="78"/>
      <c r="B677" s="78"/>
      <c r="C677" s="78"/>
      <c r="D677" s="78"/>
      <c r="E677" s="78"/>
      <c r="F677" s="78"/>
      <c r="G677" s="78"/>
      <c r="H677" s="78"/>
    </row>
    <row r="678" spans="1:8" ht="15.75">
      <c r="A678" s="78"/>
      <c r="B678" s="78"/>
      <c r="C678" s="78"/>
      <c r="D678" s="78"/>
      <c r="E678" s="78"/>
      <c r="F678" s="78"/>
      <c r="G678" s="78"/>
      <c r="H678" s="78"/>
    </row>
    <row r="679" spans="1:8" ht="15.75">
      <c r="A679" s="78"/>
      <c r="B679" s="78"/>
      <c r="C679" s="78"/>
      <c r="D679" s="78"/>
      <c r="E679" s="78"/>
      <c r="F679" s="78"/>
      <c r="G679" s="78"/>
      <c r="H679" s="78"/>
    </row>
    <row r="680" spans="1:8" ht="15.75">
      <c r="A680" s="78"/>
      <c r="B680" s="78"/>
      <c r="C680" s="78"/>
      <c r="D680" s="78"/>
      <c r="E680" s="78"/>
      <c r="F680" s="78"/>
      <c r="G680" s="78"/>
      <c r="H680" s="78"/>
    </row>
    <row r="681" spans="1:8" ht="15.75">
      <c r="A681" s="78"/>
      <c r="B681" s="78"/>
      <c r="C681" s="78"/>
      <c r="D681" s="78"/>
      <c r="E681" s="78"/>
      <c r="F681" s="78"/>
      <c r="G681" s="78"/>
      <c r="H681" s="78"/>
    </row>
    <row r="682" spans="1:8" ht="15.75">
      <c r="A682" s="78"/>
      <c r="B682" s="78"/>
      <c r="C682" s="78"/>
      <c r="D682" s="78"/>
      <c r="E682" s="78"/>
      <c r="F682" s="78"/>
      <c r="G682" s="78"/>
      <c r="H682" s="78"/>
    </row>
    <row r="683" spans="1:8" ht="15.75">
      <c r="A683" s="78"/>
      <c r="B683" s="78"/>
      <c r="C683" s="78"/>
      <c r="D683" s="78"/>
      <c r="E683" s="78"/>
      <c r="F683" s="78"/>
      <c r="G683" s="78"/>
      <c r="H683" s="78"/>
    </row>
    <row r="684" spans="1:8" ht="15.75">
      <c r="A684" s="78"/>
      <c r="B684" s="78"/>
      <c r="C684" s="78"/>
      <c r="D684" s="78"/>
      <c r="E684" s="78"/>
      <c r="F684" s="78"/>
      <c r="G684" s="78"/>
      <c r="H684" s="78"/>
    </row>
    <row r="685" spans="1:8" ht="15.75">
      <c r="A685" s="78"/>
      <c r="B685" s="78"/>
      <c r="C685" s="78"/>
      <c r="D685" s="78"/>
      <c r="E685" s="78"/>
      <c r="F685" s="78"/>
      <c r="G685" s="78"/>
      <c r="H685" s="78"/>
    </row>
    <row r="686" spans="1:8" ht="15.75">
      <c r="A686" s="78"/>
      <c r="B686" s="78"/>
      <c r="C686" s="78"/>
      <c r="D686" s="78"/>
      <c r="E686" s="78"/>
      <c r="F686" s="78"/>
      <c r="G686" s="78"/>
      <c r="H686" s="78"/>
    </row>
    <row r="687" spans="1:8" ht="15.75">
      <c r="A687" s="78"/>
      <c r="B687" s="78"/>
      <c r="C687" s="78"/>
      <c r="D687" s="78"/>
      <c r="E687" s="78"/>
      <c r="F687" s="78"/>
      <c r="G687" s="78"/>
      <c r="H687" s="78"/>
    </row>
    <row r="688" spans="1:8" ht="15.75">
      <c r="A688" s="78"/>
      <c r="B688" s="78"/>
      <c r="C688" s="78"/>
      <c r="D688" s="78"/>
      <c r="E688" s="78"/>
      <c r="F688" s="78"/>
      <c r="G688" s="78"/>
      <c r="H688" s="78"/>
    </row>
    <row r="689" spans="1:8" ht="15.75">
      <c r="A689" s="78"/>
      <c r="B689" s="78"/>
      <c r="C689" s="78"/>
      <c r="D689" s="78"/>
      <c r="E689" s="78"/>
      <c r="F689" s="78"/>
      <c r="G689" s="78"/>
      <c r="H689" s="78"/>
    </row>
    <row r="690" spans="1:8" ht="15.75">
      <c r="A690" s="78"/>
      <c r="B690" s="78"/>
      <c r="C690" s="78"/>
      <c r="D690" s="78"/>
      <c r="E690" s="78"/>
      <c r="F690" s="78"/>
      <c r="G690" s="78"/>
      <c r="H690" s="78"/>
    </row>
    <row r="691" spans="1:8" ht="15.75">
      <c r="A691" s="78"/>
      <c r="B691" s="78"/>
      <c r="C691" s="78"/>
      <c r="D691" s="78"/>
      <c r="E691" s="78"/>
      <c r="F691" s="78"/>
      <c r="G691" s="78"/>
      <c r="H691" s="78"/>
    </row>
    <row r="692" spans="1:8" ht="15.75">
      <c r="A692" s="78"/>
      <c r="B692" s="78"/>
      <c r="C692" s="78"/>
      <c r="D692" s="78"/>
      <c r="E692" s="78"/>
      <c r="F692" s="78"/>
      <c r="G692" s="78"/>
      <c r="H692" s="78"/>
    </row>
    <row r="693" spans="1:8" ht="15.75">
      <c r="A693" s="78"/>
      <c r="B693" s="78"/>
      <c r="C693" s="78"/>
      <c r="D693" s="78"/>
      <c r="E693" s="78"/>
      <c r="F693" s="78"/>
      <c r="G693" s="78"/>
      <c r="H693" s="78"/>
    </row>
    <row r="694" spans="1:8" ht="15.75">
      <c r="A694" s="78"/>
      <c r="B694" s="78"/>
      <c r="C694" s="78"/>
      <c r="D694" s="78"/>
      <c r="E694" s="78"/>
      <c r="F694" s="78"/>
      <c r="G694" s="78"/>
      <c r="H694" s="78"/>
    </row>
    <row r="695" spans="1:8" ht="15.75">
      <c r="A695" s="78"/>
      <c r="B695" s="78"/>
      <c r="C695" s="78"/>
      <c r="D695" s="78"/>
      <c r="E695" s="78"/>
      <c r="F695" s="78"/>
      <c r="G695" s="78"/>
      <c r="H695" s="78"/>
    </row>
    <row r="696" spans="1:8" ht="15.75">
      <c r="A696" s="78"/>
      <c r="B696" s="78"/>
      <c r="C696" s="78"/>
      <c r="D696" s="78"/>
      <c r="E696" s="78"/>
      <c r="F696" s="78"/>
      <c r="G696" s="78"/>
      <c r="H696" s="78"/>
    </row>
    <row r="697" spans="1:8" ht="15.75">
      <c r="A697" s="78"/>
      <c r="B697" s="78"/>
      <c r="C697" s="78"/>
      <c r="D697" s="78"/>
      <c r="E697" s="78"/>
      <c r="F697" s="78"/>
      <c r="G697" s="78"/>
      <c r="H697" s="78"/>
    </row>
    <row r="698" spans="1:8" ht="15.75">
      <c r="A698" s="78"/>
      <c r="B698" s="78"/>
      <c r="C698" s="78"/>
      <c r="D698" s="78"/>
      <c r="E698" s="78"/>
      <c r="F698" s="78"/>
      <c r="G698" s="78"/>
      <c r="H698" s="78"/>
    </row>
    <row r="699" spans="1:8" ht="15.75">
      <c r="A699" s="78"/>
      <c r="B699" s="78"/>
      <c r="C699" s="78"/>
      <c r="D699" s="78"/>
      <c r="E699" s="78"/>
      <c r="F699" s="78"/>
      <c r="G699" s="78"/>
      <c r="H699" s="78"/>
    </row>
    <row r="700" spans="1:8" ht="15.75">
      <c r="A700" s="78"/>
      <c r="B700" s="78"/>
      <c r="C700" s="78"/>
      <c r="D700" s="78"/>
      <c r="E700" s="78"/>
      <c r="F700" s="78"/>
      <c r="G700" s="78"/>
      <c r="H700" s="78"/>
    </row>
    <row r="701" spans="1:8" ht="15.75">
      <c r="A701" s="78"/>
      <c r="B701" s="78"/>
      <c r="C701" s="78"/>
      <c r="D701" s="78"/>
      <c r="E701" s="78"/>
      <c r="F701" s="78"/>
      <c r="G701" s="78"/>
      <c r="H701" s="78"/>
    </row>
    <row r="702" spans="1:8" ht="15.75">
      <c r="A702" s="78"/>
      <c r="B702" s="78"/>
      <c r="C702" s="78"/>
      <c r="D702" s="78"/>
      <c r="E702" s="78"/>
      <c r="F702" s="78"/>
      <c r="G702" s="78"/>
      <c r="H702" s="78"/>
    </row>
    <row r="703" spans="1:8" ht="15.75">
      <c r="A703" s="78"/>
      <c r="B703" s="78"/>
      <c r="C703" s="78"/>
      <c r="D703" s="78"/>
      <c r="E703" s="78"/>
      <c r="F703" s="78"/>
      <c r="G703" s="78"/>
      <c r="H703" s="78"/>
    </row>
    <row r="704" spans="1:8" ht="15.75">
      <c r="A704" s="78"/>
      <c r="B704" s="78"/>
      <c r="C704" s="78"/>
      <c r="D704" s="78"/>
      <c r="E704" s="78"/>
      <c r="F704" s="78"/>
      <c r="G704" s="78"/>
      <c r="H704" s="78"/>
    </row>
    <row r="705" spans="1:8" ht="15.75">
      <c r="A705" s="78"/>
      <c r="B705" s="78"/>
      <c r="C705" s="78"/>
      <c r="D705" s="78"/>
      <c r="E705" s="78"/>
      <c r="F705" s="78"/>
      <c r="G705" s="78"/>
      <c r="H705" s="78"/>
    </row>
    <row r="706" spans="1:8" ht="15.75">
      <c r="A706" s="78"/>
      <c r="B706" s="78"/>
      <c r="C706" s="78"/>
      <c r="D706" s="78"/>
      <c r="E706" s="78"/>
      <c r="F706" s="78"/>
      <c r="G706" s="78"/>
      <c r="H706" s="78"/>
    </row>
    <row r="707" spans="1:8" ht="15.75">
      <c r="A707" s="78"/>
      <c r="B707" s="78"/>
      <c r="C707" s="78"/>
      <c r="D707" s="78"/>
      <c r="E707" s="78"/>
      <c r="F707" s="78"/>
      <c r="G707" s="78"/>
      <c r="H707" s="78"/>
    </row>
    <row r="708" spans="1:8" ht="15.75">
      <c r="A708" s="78"/>
      <c r="B708" s="78"/>
      <c r="C708" s="78"/>
      <c r="D708" s="78"/>
      <c r="E708" s="78"/>
      <c r="F708" s="78"/>
      <c r="G708" s="78"/>
      <c r="H708" s="78"/>
    </row>
    <row r="709" spans="1:8" ht="15.75">
      <c r="A709" s="78"/>
      <c r="B709" s="78"/>
      <c r="C709" s="78"/>
      <c r="D709" s="78"/>
      <c r="E709" s="78"/>
      <c r="F709" s="78"/>
      <c r="G709" s="78"/>
      <c r="H709" s="78"/>
    </row>
    <row r="710" spans="1:8" ht="15.75">
      <c r="A710" s="78"/>
      <c r="B710" s="78"/>
      <c r="C710" s="78"/>
      <c r="D710" s="78"/>
      <c r="E710" s="78"/>
      <c r="F710" s="78"/>
      <c r="G710" s="78"/>
      <c r="H710" s="78"/>
    </row>
    <row r="711" spans="1:8" ht="15.75">
      <c r="A711" s="78"/>
      <c r="B711" s="78"/>
      <c r="C711" s="78"/>
      <c r="D711" s="78"/>
      <c r="E711" s="78"/>
      <c r="F711" s="78"/>
      <c r="G711" s="78"/>
      <c r="H711" s="78"/>
    </row>
    <row r="712" spans="1:8" ht="15.75">
      <c r="A712" s="78"/>
      <c r="B712" s="78"/>
      <c r="C712" s="78"/>
      <c r="D712" s="78"/>
      <c r="E712" s="78"/>
      <c r="F712" s="78"/>
      <c r="G712" s="78"/>
      <c r="H712" s="78"/>
    </row>
    <row r="713" spans="1:8" ht="15.75">
      <c r="A713" s="78"/>
      <c r="B713" s="78"/>
      <c r="C713" s="78"/>
      <c r="D713" s="78"/>
      <c r="E713" s="78"/>
      <c r="F713" s="78"/>
      <c r="G713" s="78"/>
      <c r="H713" s="78"/>
    </row>
    <row r="714" spans="1:8" ht="15.75">
      <c r="A714" s="78"/>
      <c r="B714" s="78"/>
      <c r="C714" s="78"/>
      <c r="D714" s="78"/>
      <c r="E714" s="78"/>
      <c r="F714" s="78"/>
      <c r="G714" s="78"/>
      <c r="H714" s="78"/>
    </row>
    <row r="715" spans="1:8" ht="15.75">
      <c r="A715" s="78"/>
      <c r="B715" s="78"/>
      <c r="C715" s="78"/>
      <c r="D715" s="78"/>
      <c r="E715" s="78"/>
      <c r="F715" s="78"/>
      <c r="G715" s="78"/>
      <c r="H715" s="78"/>
    </row>
    <row r="716" spans="1:8" ht="15.75">
      <c r="A716" s="78"/>
      <c r="B716" s="78"/>
      <c r="C716" s="78"/>
      <c r="D716" s="78"/>
      <c r="E716" s="78"/>
      <c r="F716" s="78"/>
      <c r="G716" s="78"/>
      <c r="H716" s="78"/>
    </row>
    <row r="717" spans="1:8" ht="15.75">
      <c r="A717" s="78"/>
      <c r="B717" s="78"/>
      <c r="C717" s="78"/>
      <c r="D717" s="78"/>
      <c r="E717" s="78"/>
      <c r="F717" s="78"/>
      <c r="G717" s="78"/>
      <c r="H717" s="78"/>
    </row>
    <row r="718" spans="1:8" ht="15.75">
      <c r="A718" s="78"/>
      <c r="B718" s="78"/>
      <c r="C718" s="78"/>
      <c r="D718" s="78"/>
      <c r="E718" s="78"/>
      <c r="F718" s="78"/>
      <c r="G718" s="78"/>
      <c r="H718" s="78"/>
    </row>
    <row r="719" spans="1:8" ht="15.75">
      <c r="A719" s="78"/>
      <c r="B719" s="78"/>
      <c r="C719" s="78"/>
      <c r="D719" s="78"/>
      <c r="E719" s="78"/>
      <c r="F719" s="78"/>
      <c r="G719" s="78"/>
      <c r="H719" s="78"/>
    </row>
    <row r="720" spans="1:8" ht="15.75">
      <c r="A720" s="78"/>
      <c r="B720" s="78"/>
      <c r="C720" s="78"/>
      <c r="D720" s="78"/>
      <c r="E720" s="78"/>
      <c r="F720" s="78"/>
      <c r="G720" s="78"/>
      <c r="H720" s="78"/>
    </row>
    <row r="721" spans="1:8" ht="15.75">
      <c r="A721" s="78"/>
      <c r="B721" s="78"/>
      <c r="C721" s="78"/>
      <c r="D721" s="78"/>
      <c r="E721" s="78"/>
      <c r="F721" s="78"/>
      <c r="G721" s="78"/>
      <c r="H721" s="78"/>
    </row>
    <row r="722" spans="1:8" ht="15.75">
      <c r="A722" s="78"/>
      <c r="B722" s="78"/>
      <c r="C722" s="78"/>
      <c r="D722" s="78"/>
      <c r="E722" s="78"/>
      <c r="F722" s="78"/>
      <c r="G722" s="78"/>
      <c r="H722" s="78"/>
    </row>
    <row r="723" spans="1:8" ht="15.75">
      <c r="A723" s="78"/>
      <c r="B723" s="78"/>
      <c r="C723" s="78"/>
      <c r="D723" s="78"/>
      <c r="E723" s="78"/>
      <c r="F723" s="78"/>
      <c r="G723" s="78"/>
      <c r="H723" s="78"/>
    </row>
    <row r="724" spans="1:8" ht="15.75">
      <c r="A724" s="78"/>
      <c r="B724" s="78"/>
      <c r="C724" s="78"/>
      <c r="D724" s="78"/>
      <c r="E724" s="78"/>
      <c r="F724" s="78"/>
      <c r="G724" s="78"/>
      <c r="H724" s="78"/>
    </row>
    <row r="725" spans="1:8" ht="15.75">
      <c r="A725" s="78"/>
      <c r="B725" s="78"/>
      <c r="C725" s="78"/>
      <c r="D725" s="78"/>
      <c r="E725" s="78"/>
      <c r="F725" s="78"/>
      <c r="G725" s="78"/>
      <c r="H725" s="78"/>
    </row>
    <row r="726" spans="1:8" ht="15.75">
      <c r="A726" s="78"/>
      <c r="B726" s="78"/>
      <c r="C726" s="78"/>
      <c r="D726" s="78"/>
      <c r="E726" s="78"/>
      <c r="F726" s="78"/>
      <c r="G726" s="78"/>
      <c r="H726" s="78"/>
    </row>
    <row r="727" spans="1:8" ht="15.75">
      <c r="A727" s="78"/>
      <c r="B727" s="78"/>
      <c r="C727" s="78"/>
      <c r="D727" s="78"/>
      <c r="E727" s="78"/>
      <c r="F727" s="78"/>
      <c r="G727" s="78"/>
      <c r="H727" s="78"/>
    </row>
    <row r="728" spans="1:8" ht="15.75">
      <c r="A728" s="78"/>
      <c r="B728" s="78"/>
      <c r="C728" s="78"/>
      <c r="D728" s="78"/>
      <c r="E728" s="78"/>
      <c r="F728" s="78"/>
      <c r="G728" s="78"/>
      <c r="H728" s="78"/>
    </row>
    <row r="729" spans="1:8" ht="15.75">
      <c r="A729" s="78"/>
      <c r="B729" s="78"/>
      <c r="C729" s="78"/>
      <c r="D729" s="78"/>
      <c r="E729" s="78"/>
      <c r="F729" s="78"/>
      <c r="G729" s="78"/>
      <c r="H729" s="78"/>
    </row>
    <row r="730" spans="1:8" ht="15.75">
      <c r="A730" s="78"/>
      <c r="B730" s="78"/>
      <c r="C730" s="78"/>
      <c r="D730" s="78"/>
      <c r="E730" s="78"/>
      <c r="F730" s="78"/>
      <c r="G730" s="78"/>
      <c r="H730" s="78"/>
    </row>
    <row r="731" spans="1:8" ht="15.75">
      <c r="A731" s="78"/>
      <c r="B731" s="78"/>
      <c r="C731" s="78"/>
      <c r="D731" s="78"/>
      <c r="E731" s="78"/>
      <c r="F731" s="78"/>
      <c r="G731" s="78"/>
      <c r="H731" s="78"/>
    </row>
    <row r="732" spans="1:8" ht="15.75">
      <c r="A732" s="78"/>
      <c r="B732" s="78"/>
      <c r="C732" s="78"/>
      <c r="D732" s="78"/>
      <c r="E732" s="78"/>
      <c r="F732" s="78"/>
      <c r="G732" s="78"/>
      <c r="H732" s="78"/>
    </row>
    <row r="733" spans="1:8" ht="15.75">
      <c r="A733" s="78"/>
      <c r="B733" s="78"/>
      <c r="C733" s="78"/>
      <c r="D733" s="78"/>
      <c r="E733" s="78"/>
      <c r="F733" s="78"/>
      <c r="G733" s="78"/>
      <c r="H733" s="78"/>
    </row>
    <row r="734" spans="1:8" ht="15.75">
      <c r="A734" s="78"/>
      <c r="B734" s="78"/>
      <c r="C734" s="78"/>
      <c r="D734" s="78"/>
      <c r="E734" s="78"/>
      <c r="F734" s="78"/>
      <c r="G734" s="78"/>
      <c r="H734" s="78"/>
    </row>
    <row r="735" spans="1:8" ht="15.75">
      <c r="A735" s="78"/>
      <c r="B735" s="78"/>
      <c r="C735" s="78"/>
      <c r="D735" s="78"/>
      <c r="E735" s="78"/>
      <c r="F735" s="78"/>
      <c r="G735" s="78"/>
      <c r="H735" s="78"/>
    </row>
    <row r="736" spans="1:8" ht="15.75">
      <c r="A736" s="78"/>
      <c r="B736" s="78"/>
      <c r="C736" s="78"/>
      <c r="D736" s="78"/>
      <c r="E736" s="78"/>
      <c r="F736" s="78"/>
      <c r="G736" s="78"/>
      <c r="H736" s="78"/>
    </row>
    <row r="737" spans="1:8" ht="15.75">
      <c r="A737" s="78"/>
      <c r="B737" s="78"/>
      <c r="C737" s="78"/>
      <c r="D737" s="78"/>
      <c r="E737" s="78"/>
      <c r="F737" s="78"/>
      <c r="G737" s="78"/>
      <c r="H737" s="78"/>
    </row>
    <row r="738" spans="1:8" ht="15.75">
      <c r="A738" s="78"/>
      <c r="B738" s="78"/>
      <c r="C738" s="78"/>
      <c r="D738" s="78"/>
      <c r="E738" s="78"/>
      <c r="F738" s="78"/>
      <c r="G738" s="78"/>
      <c r="H738" s="78"/>
    </row>
    <row r="739" spans="1:8" ht="15.75">
      <c r="A739" s="78"/>
      <c r="B739" s="78"/>
      <c r="C739" s="78"/>
      <c r="D739" s="78"/>
      <c r="E739" s="78"/>
      <c r="F739" s="78"/>
      <c r="G739" s="78"/>
      <c r="H739" s="78"/>
    </row>
    <row r="740" spans="1:8" ht="15.75">
      <c r="A740" s="78"/>
      <c r="B740" s="78"/>
      <c r="C740" s="78"/>
      <c r="D740" s="78"/>
      <c r="E740" s="78"/>
      <c r="F740" s="78"/>
      <c r="G740" s="78"/>
      <c r="H740" s="78"/>
    </row>
    <row r="741" spans="1:8" ht="15.75">
      <c r="A741" s="78"/>
      <c r="B741" s="78"/>
      <c r="C741" s="78"/>
      <c r="D741" s="78"/>
      <c r="E741" s="78"/>
      <c r="F741" s="78"/>
      <c r="G741" s="78"/>
      <c r="H741" s="78"/>
    </row>
    <row r="742" spans="1:8" ht="15.75">
      <c r="A742" s="78"/>
      <c r="B742" s="78"/>
      <c r="C742" s="78"/>
      <c r="D742" s="78"/>
      <c r="E742" s="78"/>
      <c r="F742" s="78"/>
      <c r="G742" s="78"/>
      <c r="H742" s="78"/>
    </row>
    <row r="743" spans="1:8" ht="15.75">
      <c r="A743" s="78"/>
      <c r="B743" s="78"/>
      <c r="C743" s="78"/>
      <c r="D743" s="78"/>
      <c r="E743" s="78"/>
      <c r="F743" s="78"/>
      <c r="G743" s="78"/>
      <c r="H743" s="78"/>
    </row>
    <row r="744" spans="1:8" ht="15.75">
      <c r="A744" s="78"/>
      <c r="B744" s="78"/>
      <c r="C744" s="78"/>
      <c r="D744" s="78"/>
      <c r="E744" s="78"/>
      <c r="F744" s="78"/>
      <c r="G744" s="78"/>
      <c r="H744" s="78"/>
    </row>
    <row r="745" spans="1:8" ht="15.75">
      <c r="A745" s="78"/>
      <c r="B745" s="78"/>
      <c r="C745" s="78"/>
      <c r="D745" s="78"/>
      <c r="E745" s="78"/>
      <c r="F745" s="78"/>
      <c r="G745" s="78"/>
      <c r="H745" s="78"/>
    </row>
    <row r="746" spans="1:8" ht="15.75">
      <c r="A746" s="78"/>
      <c r="B746" s="78"/>
      <c r="C746" s="78"/>
      <c r="D746" s="78"/>
      <c r="E746" s="78"/>
      <c r="F746" s="78"/>
      <c r="G746" s="78"/>
      <c r="H746" s="78"/>
    </row>
    <row r="747" spans="1:8" ht="15.75">
      <c r="A747" s="78"/>
      <c r="B747" s="78"/>
      <c r="C747" s="78"/>
      <c r="D747" s="78"/>
      <c r="E747" s="78"/>
      <c r="F747" s="78"/>
      <c r="G747" s="78"/>
      <c r="H747" s="78"/>
    </row>
    <row r="748" spans="1:8" ht="15.75">
      <c r="A748" s="78"/>
      <c r="B748" s="78"/>
      <c r="C748" s="78"/>
      <c r="D748" s="78"/>
      <c r="E748" s="78"/>
      <c r="F748" s="78"/>
      <c r="G748" s="78"/>
      <c r="H748" s="78"/>
    </row>
    <row r="749" spans="1:8" ht="15.75">
      <c r="A749" s="78"/>
      <c r="B749" s="78"/>
      <c r="C749" s="78"/>
      <c r="D749" s="78"/>
      <c r="E749" s="78"/>
      <c r="F749" s="78"/>
      <c r="G749" s="78"/>
      <c r="H749" s="78"/>
    </row>
    <row r="750" spans="1:8" ht="15.75">
      <c r="A750" s="78"/>
      <c r="B750" s="78"/>
      <c r="C750" s="78"/>
      <c r="D750" s="78"/>
      <c r="E750" s="78"/>
      <c r="F750" s="78"/>
      <c r="G750" s="78"/>
      <c r="H750" s="78"/>
    </row>
    <row r="751" spans="1:8" ht="15.75">
      <c r="A751" s="78"/>
      <c r="B751" s="78"/>
      <c r="C751" s="78"/>
      <c r="D751" s="78"/>
      <c r="E751" s="78"/>
      <c r="F751" s="78"/>
      <c r="G751" s="78"/>
      <c r="H751" s="78"/>
    </row>
    <row r="752" spans="1:8" ht="15.75">
      <c r="A752" s="78"/>
      <c r="B752" s="78"/>
      <c r="C752" s="78"/>
      <c r="D752" s="78"/>
      <c r="E752" s="78"/>
      <c r="F752" s="78"/>
      <c r="G752" s="78"/>
      <c r="H752" s="78"/>
    </row>
    <row r="753" spans="1:8" ht="15.75">
      <c r="A753" s="78"/>
      <c r="B753" s="78"/>
      <c r="C753" s="78"/>
      <c r="D753" s="78"/>
      <c r="E753" s="78"/>
      <c r="F753" s="78"/>
      <c r="G753" s="78"/>
      <c r="H753" s="78"/>
    </row>
    <row r="754" spans="1:8" ht="15.75">
      <c r="A754" s="78"/>
      <c r="B754" s="78"/>
      <c r="C754" s="78"/>
      <c r="D754" s="78"/>
      <c r="E754" s="78"/>
      <c r="F754" s="78"/>
      <c r="G754" s="78"/>
      <c r="H754" s="78"/>
    </row>
    <row r="755" spans="1:8" ht="15.75">
      <c r="A755" s="78"/>
      <c r="B755" s="78"/>
      <c r="C755" s="78"/>
      <c r="D755" s="78"/>
      <c r="E755" s="78"/>
      <c r="F755" s="78"/>
      <c r="G755" s="78"/>
      <c r="H755" s="78"/>
    </row>
    <row r="756" spans="1:8" ht="15.75">
      <c r="A756" s="78"/>
      <c r="B756" s="78"/>
      <c r="C756" s="78"/>
      <c r="D756" s="78"/>
      <c r="E756" s="78"/>
      <c r="F756" s="78"/>
      <c r="G756" s="78"/>
      <c r="H756" s="78"/>
    </row>
    <row r="757" spans="1:8" ht="15.75">
      <c r="A757" s="78"/>
      <c r="B757" s="78"/>
      <c r="C757" s="78"/>
      <c r="D757" s="78"/>
      <c r="E757" s="78"/>
      <c r="F757" s="78"/>
      <c r="G757" s="78"/>
      <c r="H757" s="78"/>
    </row>
    <row r="758" spans="1:8" ht="15.75">
      <c r="A758" s="78"/>
      <c r="B758" s="78"/>
      <c r="C758" s="78"/>
      <c r="D758" s="78"/>
      <c r="E758" s="78"/>
      <c r="F758" s="78"/>
      <c r="G758" s="78"/>
      <c r="H758" s="78"/>
    </row>
    <row r="759" spans="1:8" ht="15.75">
      <c r="A759" s="78"/>
      <c r="B759" s="78"/>
      <c r="C759" s="78"/>
      <c r="D759" s="78"/>
      <c r="E759" s="78"/>
      <c r="F759" s="78"/>
      <c r="G759" s="78"/>
      <c r="H759" s="78"/>
    </row>
    <row r="760" spans="1:8" ht="15.75">
      <c r="A760" s="78"/>
      <c r="B760" s="78"/>
      <c r="C760" s="78"/>
      <c r="D760" s="78"/>
      <c r="E760" s="78"/>
      <c r="F760" s="78"/>
      <c r="G760" s="78"/>
      <c r="H760" s="78"/>
    </row>
    <row r="761" spans="1:8" ht="15.75">
      <c r="A761" s="78"/>
      <c r="B761" s="78"/>
      <c r="C761" s="78"/>
      <c r="D761" s="78"/>
      <c r="E761" s="78"/>
      <c r="F761" s="78"/>
      <c r="G761" s="78"/>
      <c r="H761" s="78"/>
    </row>
    <row r="762" spans="1:8" ht="15.75">
      <c r="A762" s="78"/>
      <c r="B762" s="78"/>
      <c r="C762" s="78"/>
      <c r="D762" s="78"/>
      <c r="E762" s="78"/>
      <c r="F762" s="78"/>
      <c r="G762" s="78"/>
      <c r="H762" s="78"/>
    </row>
    <row r="763" spans="1:8" ht="15.75">
      <c r="A763" s="78"/>
      <c r="B763" s="78"/>
      <c r="C763" s="78"/>
      <c r="D763" s="78"/>
      <c r="E763" s="78"/>
      <c r="F763" s="78"/>
      <c r="G763" s="78"/>
      <c r="H763" s="78"/>
    </row>
    <row r="764" spans="1:8" ht="15.75">
      <c r="A764" s="78"/>
      <c r="B764" s="78"/>
      <c r="C764" s="78"/>
      <c r="D764" s="78"/>
      <c r="E764" s="78"/>
      <c r="F764" s="78"/>
      <c r="G764" s="78"/>
      <c r="H764" s="78"/>
    </row>
    <row r="765" spans="1:8" ht="15.75">
      <c r="A765" s="78"/>
      <c r="B765" s="78"/>
      <c r="C765" s="78"/>
      <c r="D765" s="78"/>
      <c r="E765" s="78"/>
      <c r="F765" s="78"/>
      <c r="G765" s="78"/>
      <c r="H765" s="78"/>
    </row>
    <row r="766" spans="1:8" ht="15.75">
      <c r="A766" s="78"/>
      <c r="B766" s="78"/>
      <c r="C766" s="78"/>
      <c r="D766" s="78"/>
      <c r="E766" s="78"/>
      <c r="F766" s="78"/>
      <c r="G766" s="78"/>
      <c r="H766" s="78"/>
    </row>
    <row r="767" spans="1:8" ht="15.75">
      <c r="A767" s="78"/>
      <c r="B767" s="78"/>
      <c r="C767" s="78"/>
      <c r="D767" s="78"/>
      <c r="E767" s="78"/>
      <c r="F767" s="78"/>
      <c r="G767" s="78"/>
      <c r="H767" s="78"/>
    </row>
    <row r="768" spans="1:8" ht="15.75">
      <c r="A768" s="78"/>
      <c r="B768" s="78"/>
      <c r="C768" s="78"/>
      <c r="D768" s="78"/>
      <c r="E768" s="78"/>
      <c r="F768" s="78"/>
      <c r="G768" s="78"/>
      <c r="H768" s="78"/>
    </row>
    <row r="769" spans="1:8" ht="15.75">
      <c r="A769" s="78"/>
      <c r="B769" s="78"/>
      <c r="C769" s="78"/>
      <c r="D769" s="78"/>
      <c r="E769" s="78"/>
      <c r="F769" s="78"/>
      <c r="G769" s="78"/>
      <c r="H769" s="78"/>
    </row>
    <row r="770" spans="1:8" ht="15.75">
      <c r="A770" s="78"/>
      <c r="B770" s="78"/>
      <c r="C770" s="78"/>
      <c r="D770" s="78"/>
      <c r="E770" s="78"/>
      <c r="F770" s="78"/>
      <c r="G770" s="78"/>
      <c r="H770" s="78"/>
    </row>
    <row r="771" spans="1:8" ht="15.75">
      <c r="A771" s="78"/>
      <c r="B771" s="78"/>
      <c r="C771" s="78"/>
      <c r="D771" s="78"/>
      <c r="E771" s="78"/>
      <c r="F771" s="78"/>
      <c r="G771" s="78"/>
      <c r="H771" s="78"/>
    </row>
    <row r="772" spans="1:8" ht="15.75">
      <c r="A772" s="78"/>
      <c r="B772" s="78"/>
      <c r="C772" s="78"/>
      <c r="D772" s="78"/>
      <c r="E772" s="78"/>
      <c r="F772" s="78"/>
      <c r="G772" s="78"/>
      <c r="H772" s="78"/>
    </row>
    <row r="773" spans="1:8" ht="15.75">
      <c r="A773" s="78"/>
      <c r="B773" s="78"/>
      <c r="C773" s="78"/>
      <c r="D773" s="78"/>
      <c r="E773" s="78"/>
      <c r="F773" s="78"/>
      <c r="G773" s="78"/>
      <c r="H773" s="78"/>
    </row>
    <row r="774" spans="1:8" ht="15.75">
      <c r="A774" s="78"/>
      <c r="B774" s="78"/>
      <c r="C774" s="78"/>
      <c r="D774" s="78"/>
      <c r="E774" s="78"/>
      <c r="F774" s="78"/>
      <c r="G774" s="78"/>
      <c r="H774" s="78"/>
    </row>
    <row r="775" spans="1:8" ht="15.75">
      <c r="A775" s="78"/>
      <c r="B775" s="78"/>
      <c r="C775" s="78"/>
      <c r="D775" s="78"/>
      <c r="E775" s="78"/>
      <c r="F775" s="78"/>
      <c r="G775" s="78"/>
      <c r="H775" s="78"/>
    </row>
    <row r="776" spans="1:8" ht="15.75">
      <c r="A776" s="78"/>
      <c r="B776" s="78"/>
      <c r="C776" s="78"/>
      <c r="D776" s="78"/>
      <c r="E776" s="78"/>
      <c r="F776" s="78"/>
      <c r="G776" s="78"/>
      <c r="H776" s="78"/>
    </row>
    <row r="777" spans="1:8" ht="15.75">
      <c r="A777" s="78"/>
      <c r="B777" s="78"/>
      <c r="C777" s="78"/>
      <c r="D777" s="78"/>
      <c r="E777" s="78"/>
      <c r="F777" s="78"/>
      <c r="G777" s="78"/>
      <c r="H777" s="78"/>
    </row>
    <row r="778" spans="1:8" ht="15.75">
      <c r="A778" s="78"/>
      <c r="B778" s="78"/>
      <c r="C778" s="78"/>
      <c r="D778" s="78"/>
      <c r="E778" s="78"/>
      <c r="F778" s="78"/>
      <c r="G778" s="78"/>
      <c r="H778" s="78"/>
    </row>
    <row r="779" spans="1:8" ht="15.75">
      <c r="A779" s="78"/>
      <c r="B779" s="78"/>
      <c r="C779" s="78"/>
      <c r="D779" s="78"/>
      <c r="E779" s="78"/>
      <c r="F779" s="78"/>
      <c r="G779" s="78"/>
      <c r="H779" s="78"/>
    </row>
    <row r="780" spans="1:8" ht="15.75">
      <c r="A780" s="78"/>
      <c r="B780" s="78"/>
      <c r="C780" s="78"/>
      <c r="D780" s="78"/>
      <c r="E780" s="78"/>
      <c r="F780" s="78"/>
      <c r="G780" s="78"/>
      <c r="H780" s="78"/>
    </row>
    <row r="781" spans="1:8" ht="15.75">
      <c r="A781" s="78"/>
      <c r="B781" s="78"/>
      <c r="C781" s="78"/>
      <c r="D781" s="78"/>
      <c r="E781" s="78"/>
      <c r="F781" s="78"/>
      <c r="G781" s="78"/>
      <c r="H781" s="78"/>
    </row>
    <row r="782" spans="1:8" ht="15.75">
      <c r="A782" s="78"/>
      <c r="B782" s="78"/>
      <c r="C782" s="78"/>
      <c r="D782" s="78"/>
      <c r="E782" s="78"/>
      <c r="F782" s="78"/>
      <c r="G782" s="78"/>
      <c r="H782" s="78"/>
    </row>
    <row r="783" spans="1:8" ht="15.75">
      <c r="A783" s="78"/>
      <c r="B783" s="78"/>
      <c r="C783" s="78"/>
      <c r="D783" s="78"/>
      <c r="E783" s="78"/>
      <c r="F783" s="78"/>
      <c r="G783" s="78"/>
      <c r="H783" s="78"/>
    </row>
    <row r="784" spans="1:8" ht="15.75">
      <c r="A784" s="78"/>
      <c r="B784" s="78"/>
      <c r="C784" s="78"/>
      <c r="D784" s="78"/>
      <c r="E784" s="78"/>
      <c r="F784" s="78"/>
      <c r="G784" s="78"/>
      <c r="H784" s="78"/>
    </row>
    <row r="785" spans="1:8" ht="15.75">
      <c r="A785" s="78"/>
      <c r="B785" s="78"/>
      <c r="C785" s="78"/>
      <c r="D785" s="78"/>
      <c r="E785" s="78"/>
      <c r="F785" s="78"/>
      <c r="G785" s="78"/>
      <c r="H785" s="78"/>
    </row>
    <row r="786" spans="1:8" ht="15.75">
      <c r="A786" s="78"/>
      <c r="B786" s="78"/>
      <c r="C786" s="78"/>
      <c r="D786" s="78"/>
      <c r="E786" s="78"/>
      <c r="F786" s="78"/>
      <c r="G786" s="78"/>
      <c r="H786" s="78"/>
    </row>
    <row r="787" spans="1:8" ht="15.75">
      <c r="A787" s="78"/>
      <c r="B787" s="78"/>
      <c r="C787" s="78"/>
      <c r="D787" s="78"/>
      <c r="E787" s="78"/>
      <c r="F787" s="78"/>
      <c r="G787" s="78"/>
      <c r="H787" s="78"/>
    </row>
    <row r="788" spans="1:8" ht="15.75">
      <c r="A788" s="78"/>
      <c r="B788" s="78"/>
      <c r="C788" s="78"/>
      <c r="D788" s="78"/>
      <c r="E788" s="78"/>
      <c r="F788" s="78"/>
      <c r="G788" s="78"/>
      <c r="H788" s="78"/>
    </row>
    <row r="789" spans="1:8" ht="15.75">
      <c r="A789" s="78"/>
      <c r="B789" s="78"/>
      <c r="C789" s="78"/>
      <c r="D789" s="78"/>
      <c r="E789" s="78"/>
      <c r="F789" s="78"/>
      <c r="G789" s="78"/>
      <c r="H789" s="78"/>
    </row>
    <row r="790" spans="1:8" ht="15.75">
      <c r="A790" s="78"/>
      <c r="B790" s="78"/>
      <c r="C790" s="78"/>
      <c r="D790" s="78"/>
      <c r="E790" s="78"/>
      <c r="F790" s="78"/>
      <c r="G790" s="78"/>
      <c r="H790" s="78"/>
    </row>
    <row r="791" spans="1:8" ht="15.75">
      <c r="A791" s="78"/>
      <c r="B791" s="78"/>
      <c r="C791" s="78"/>
      <c r="D791" s="78"/>
      <c r="E791" s="78"/>
      <c r="F791" s="78"/>
      <c r="G791" s="78"/>
      <c r="H791" s="78"/>
    </row>
    <row r="792" spans="1:8" ht="15.75">
      <c r="A792" s="78"/>
      <c r="B792" s="78"/>
      <c r="C792" s="78"/>
      <c r="D792" s="78"/>
      <c r="E792" s="78"/>
      <c r="F792" s="78"/>
      <c r="G792" s="78"/>
      <c r="H792" s="78"/>
    </row>
    <row r="793" spans="1:8" ht="15.75">
      <c r="A793" s="78"/>
      <c r="B793" s="78"/>
      <c r="C793" s="78"/>
      <c r="D793" s="78"/>
      <c r="E793" s="78"/>
      <c r="F793" s="78"/>
      <c r="G793" s="78"/>
      <c r="H793" s="78"/>
    </row>
    <row r="794" spans="1:8" ht="15.75">
      <c r="A794" s="78"/>
      <c r="B794" s="78"/>
      <c r="C794" s="78"/>
      <c r="D794" s="78"/>
      <c r="E794" s="78"/>
      <c r="F794" s="78"/>
      <c r="G794" s="78"/>
      <c r="H794" s="78"/>
    </row>
    <row r="795" spans="1:8" ht="15.75">
      <c r="A795" s="78"/>
      <c r="B795" s="78"/>
      <c r="C795" s="78"/>
      <c r="D795" s="78"/>
      <c r="E795" s="78"/>
      <c r="F795" s="78"/>
      <c r="G795" s="78"/>
      <c r="H795" s="78"/>
    </row>
    <row r="796" spans="1:8" ht="15.75">
      <c r="A796" s="78"/>
      <c r="B796" s="78"/>
      <c r="C796" s="78"/>
      <c r="D796" s="78"/>
      <c r="E796" s="78"/>
      <c r="F796" s="78"/>
      <c r="G796" s="78"/>
      <c r="H796" s="78"/>
    </row>
    <row r="797" spans="1:8" ht="15.75">
      <c r="A797" s="78"/>
      <c r="B797" s="78"/>
      <c r="C797" s="78"/>
      <c r="D797" s="78"/>
      <c r="E797" s="78"/>
      <c r="F797" s="78"/>
      <c r="G797" s="78"/>
      <c r="H797" s="78"/>
    </row>
    <row r="798" spans="1:8" ht="15.75">
      <c r="A798" s="78"/>
      <c r="B798" s="78"/>
      <c r="C798" s="78"/>
      <c r="D798" s="78"/>
      <c r="E798" s="78"/>
      <c r="F798" s="78"/>
      <c r="G798" s="78"/>
      <c r="H798" s="78"/>
    </row>
    <row r="799" spans="1:8" ht="15.75">
      <c r="A799" s="78"/>
      <c r="B799" s="78"/>
      <c r="C799" s="78"/>
      <c r="D799" s="78"/>
      <c r="E799" s="78"/>
      <c r="F799" s="78"/>
      <c r="G799" s="78"/>
      <c r="H799" s="78"/>
    </row>
    <row r="800" spans="1:8" ht="15.75">
      <c r="A800" s="78"/>
      <c r="B800" s="78"/>
      <c r="C800" s="78"/>
      <c r="D800" s="78"/>
      <c r="E800" s="78"/>
      <c r="F800" s="78"/>
      <c r="G800" s="78"/>
      <c r="H800" s="78"/>
    </row>
    <row r="801" spans="1:8" ht="15.75">
      <c r="A801" s="78"/>
      <c r="B801" s="78"/>
      <c r="C801" s="78"/>
      <c r="D801" s="78"/>
      <c r="E801" s="78"/>
      <c r="F801" s="78"/>
      <c r="G801" s="78"/>
      <c r="H801" s="78"/>
    </row>
    <row r="802" spans="1:8" ht="15.75">
      <c r="A802" s="78"/>
      <c r="B802" s="78"/>
      <c r="C802" s="78"/>
      <c r="D802" s="78"/>
      <c r="E802" s="78"/>
      <c r="F802" s="78"/>
      <c r="G802" s="78"/>
      <c r="H802" s="78"/>
    </row>
    <row r="803" spans="1:8" ht="15.75">
      <c r="A803" s="78"/>
      <c r="B803" s="78"/>
      <c r="C803" s="78"/>
      <c r="D803" s="78"/>
      <c r="E803" s="78"/>
      <c r="F803" s="78"/>
      <c r="G803" s="78"/>
      <c r="H803" s="78"/>
    </row>
    <row r="804" spans="1:8" ht="15.75">
      <c r="A804" s="78"/>
      <c r="B804" s="78"/>
      <c r="C804" s="78"/>
      <c r="D804" s="78"/>
      <c r="E804" s="78"/>
      <c r="F804" s="78"/>
      <c r="G804" s="78"/>
      <c r="H804" s="78"/>
    </row>
    <row r="805" spans="1:8" ht="15.75">
      <c r="A805" s="78"/>
      <c r="B805" s="78"/>
      <c r="C805" s="78"/>
      <c r="D805" s="78"/>
      <c r="E805" s="78"/>
      <c r="F805" s="78"/>
      <c r="G805" s="78"/>
      <c r="H805" s="78"/>
    </row>
    <row r="806" spans="1:8" ht="15.75">
      <c r="A806" s="78"/>
      <c r="B806" s="78"/>
      <c r="C806" s="78"/>
      <c r="D806" s="78"/>
      <c r="E806" s="78"/>
      <c r="F806" s="78"/>
      <c r="G806" s="78"/>
      <c r="H806" s="78"/>
    </row>
    <row r="807" spans="1:8" ht="15.75">
      <c r="A807" s="78"/>
      <c r="B807" s="78"/>
      <c r="C807" s="78"/>
      <c r="D807" s="78"/>
      <c r="E807" s="78"/>
      <c r="F807" s="78"/>
      <c r="G807" s="78"/>
      <c r="H807" s="78"/>
    </row>
    <row r="808" spans="1:8" ht="15.75">
      <c r="A808" s="78"/>
      <c r="B808" s="78"/>
      <c r="C808" s="78"/>
      <c r="D808" s="78"/>
      <c r="E808" s="78"/>
      <c r="F808" s="78"/>
      <c r="G808" s="78"/>
      <c r="H808" s="78"/>
    </row>
    <row r="809" spans="1:8" ht="15.75">
      <c r="A809" s="78"/>
      <c r="B809" s="78"/>
      <c r="C809" s="78"/>
      <c r="D809" s="78"/>
      <c r="E809" s="78"/>
      <c r="F809" s="78"/>
      <c r="G809" s="78"/>
      <c r="H809" s="78"/>
    </row>
    <row r="810" spans="1:8" ht="15.75">
      <c r="A810" s="78"/>
      <c r="B810" s="78"/>
      <c r="C810" s="78"/>
      <c r="D810" s="78"/>
      <c r="E810" s="78"/>
      <c r="F810" s="78"/>
      <c r="G810" s="78"/>
      <c r="H810" s="78"/>
    </row>
    <row r="811" spans="1:8" ht="15.75">
      <c r="A811" s="78"/>
      <c r="B811" s="78"/>
      <c r="C811" s="78"/>
      <c r="D811" s="78"/>
      <c r="E811" s="78"/>
      <c r="F811" s="78"/>
      <c r="G811" s="78"/>
      <c r="H811" s="78"/>
    </row>
    <row r="812" spans="1:8" ht="15.75">
      <c r="A812" s="78"/>
      <c r="B812" s="78"/>
      <c r="C812" s="78"/>
      <c r="D812" s="78"/>
      <c r="E812" s="78"/>
      <c r="F812" s="78"/>
      <c r="G812" s="78"/>
      <c r="H812" s="78"/>
    </row>
    <row r="813" spans="1:8" ht="15.75">
      <c r="A813" s="78"/>
      <c r="B813" s="78"/>
      <c r="C813" s="78"/>
      <c r="D813" s="78"/>
      <c r="E813" s="78"/>
      <c r="F813" s="78"/>
      <c r="G813" s="78"/>
      <c r="H813" s="78"/>
    </row>
    <row r="814" spans="1:8" ht="15.75">
      <c r="A814" s="78"/>
      <c r="B814" s="78"/>
      <c r="C814" s="78"/>
      <c r="D814" s="78"/>
      <c r="E814" s="78"/>
      <c r="F814" s="78"/>
      <c r="G814" s="78"/>
      <c r="H814" s="78"/>
    </row>
    <row r="815" spans="1:8" ht="15.75">
      <c r="A815" s="78"/>
      <c r="B815" s="78"/>
      <c r="C815" s="78"/>
      <c r="D815" s="78"/>
      <c r="E815" s="78"/>
      <c r="F815" s="78"/>
      <c r="G815" s="78"/>
      <c r="H815" s="78"/>
    </row>
    <row r="816" spans="1:8" ht="15.75">
      <c r="A816" s="78"/>
      <c r="B816" s="78"/>
      <c r="C816" s="78"/>
      <c r="D816" s="78"/>
      <c r="E816" s="78"/>
      <c r="F816" s="78"/>
      <c r="G816" s="78"/>
      <c r="H816" s="78"/>
    </row>
    <row r="817" spans="1:8" ht="15.75">
      <c r="A817" s="78"/>
      <c r="B817" s="78"/>
      <c r="C817" s="78"/>
      <c r="D817" s="78"/>
      <c r="E817" s="78"/>
      <c r="F817" s="78"/>
      <c r="G817" s="78"/>
      <c r="H817" s="78"/>
    </row>
    <row r="818" spans="1:8" ht="15.75">
      <c r="A818" s="78"/>
      <c r="B818" s="78"/>
      <c r="C818" s="78"/>
      <c r="D818" s="78"/>
      <c r="E818" s="78"/>
      <c r="F818" s="78"/>
      <c r="G818" s="78"/>
      <c r="H818" s="78"/>
    </row>
    <row r="819" spans="1:8" ht="15.75">
      <c r="A819" s="78"/>
      <c r="B819" s="78"/>
      <c r="C819" s="78"/>
      <c r="D819" s="78"/>
      <c r="E819" s="78"/>
      <c r="F819" s="78"/>
      <c r="G819" s="78"/>
      <c r="H819" s="78"/>
    </row>
    <row r="820" spans="1:8" ht="15.75">
      <c r="A820" s="78"/>
      <c r="B820" s="78"/>
      <c r="C820" s="78"/>
      <c r="D820" s="78"/>
      <c r="E820" s="78"/>
      <c r="F820" s="78"/>
      <c r="G820" s="78"/>
      <c r="H820" s="78"/>
    </row>
    <row r="821" spans="1:8" ht="15.75">
      <c r="A821" s="78"/>
      <c r="B821" s="78"/>
      <c r="C821" s="78"/>
      <c r="D821" s="78"/>
      <c r="E821" s="78"/>
      <c r="F821" s="78"/>
      <c r="G821" s="78"/>
      <c r="H821" s="78"/>
    </row>
    <row r="822" spans="1:8" ht="15.75">
      <c r="A822" s="78"/>
      <c r="B822" s="78"/>
      <c r="C822" s="78"/>
      <c r="D822" s="78"/>
      <c r="E822" s="78"/>
      <c r="F822" s="78"/>
      <c r="G822" s="78"/>
      <c r="H822" s="78"/>
    </row>
    <row r="823" spans="1:8" ht="15.75">
      <c r="A823" s="78"/>
      <c r="B823" s="78"/>
      <c r="C823" s="78"/>
      <c r="D823" s="78"/>
      <c r="E823" s="78"/>
      <c r="F823" s="78"/>
      <c r="G823" s="78"/>
      <c r="H823" s="78"/>
    </row>
    <row r="824" spans="1:8" ht="15.75">
      <c r="A824" s="78"/>
      <c r="B824" s="78"/>
      <c r="C824" s="78"/>
      <c r="D824" s="78"/>
      <c r="E824" s="78"/>
      <c r="F824" s="78"/>
      <c r="G824" s="78"/>
      <c r="H824" s="78"/>
    </row>
    <row r="825" spans="1:8" ht="15.75">
      <c r="A825" s="78"/>
      <c r="B825" s="78"/>
      <c r="C825" s="78"/>
      <c r="D825" s="78"/>
      <c r="E825" s="78"/>
      <c r="F825" s="78"/>
      <c r="G825" s="78"/>
      <c r="H825" s="78"/>
    </row>
    <row r="826" spans="1:8" ht="15.75">
      <c r="A826" s="78"/>
      <c r="B826" s="78"/>
      <c r="C826" s="78"/>
      <c r="D826" s="78"/>
      <c r="E826" s="78"/>
      <c r="F826" s="78"/>
      <c r="G826" s="78"/>
      <c r="H826" s="78"/>
    </row>
    <row r="827" spans="1:8" ht="15.75">
      <c r="A827" s="78"/>
      <c r="B827" s="78"/>
      <c r="C827" s="78"/>
      <c r="D827" s="78"/>
      <c r="E827" s="78"/>
      <c r="F827" s="78"/>
      <c r="G827" s="78"/>
      <c r="H827" s="78"/>
    </row>
    <row r="828" spans="1:8" ht="15.75">
      <c r="A828" s="78"/>
      <c r="B828" s="78"/>
      <c r="C828" s="78"/>
      <c r="D828" s="78"/>
      <c r="E828" s="78"/>
      <c r="F828" s="78"/>
      <c r="G828" s="78"/>
      <c r="H828" s="78"/>
    </row>
    <row r="829" spans="1:8" ht="15.75">
      <c r="A829" s="78"/>
      <c r="B829" s="78"/>
      <c r="C829" s="78"/>
      <c r="D829" s="78"/>
      <c r="E829" s="78"/>
      <c r="F829" s="78"/>
      <c r="G829" s="78"/>
      <c r="H829" s="78"/>
    </row>
    <row r="830" spans="1:8" ht="15.75">
      <c r="A830" s="78"/>
      <c r="B830" s="78"/>
      <c r="C830" s="78"/>
      <c r="D830" s="78"/>
      <c r="E830" s="78"/>
      <c r="F830" s="78"/>
      <c r="G830" s="78"/>
      <c r="H830" s="78"/>
    </row>
    <row r="831" spans="1:8" ht="15.75">
      <c r="A831" s="78"/>
      <c r="B831" s="78"/>
      <c r="C831" s="78"/>
      <c r="D831" s="78"/>
      <c r="E831" s="78"/>
      <c r="F831" s="78"/>
      <c r="G831" s="78"/>
      <c r="H831" s="78"/>
    </row>
    <row r="832" spans="1:8" ht="15.75">
      <c r="A832" s="78"/>
      <c r="B832" s="78"/>
      <c r="C832" s="78"/>
      <c r="D832" s="78"/>
      <c r="E832" s="78"/>
      <c r="F832" s="78"/>
      <c r="G832" s="78"/>
      <c r="H832" s="78"/>
    </row>
    <row r="833" spans="1:8" ht="15.75">
      <c r="A833" s="78"/>
      <c r="B833" s="78"/>
      <c r="C833" s="78"/>
      <c r="D833" s="78"/>
      <c r="E833" s="78"/>
      <c r="F833" s="78"/>
      <c r="G833" s="78"/>
      <c r="H833" s="78"/>
    </row>
    <row r="834" spans="1:8" ht="15.75">
      <c r="A834" s="78"/>
      <c r="B834" s="78"/>
      <c r="C834" s="78"/>
      <c r="D834" s="78"/>
      <c r="E834" s="78"/>
      <c r="F834" s="78"/>
      <c r="G834" s="78"/>
      <c r="H834" s="78"/>
    </row>
    <row r="835" spans="1:8" ht="15.75">
      <c r="A835" s="78"/>
      <c r="B835" s="78"/>
      <c r="C835" s="78"/>
      <c r="D835" s="78"/>
      <c r="E835" s="78"/>
      <c r="F835" s="78"/>
      <c r="G835" s="78"/>
      <c r="H835" s="78"/>
    </row>
    <row r="836" spans="1:8" ht="15.75">
      <c r="A836" s="78"/>
      <c r="B836" s="78"/>
      <c r="C836" s="78"/>
      <c r="D836" s="78"/>
      <c r="E836" s="78"/>
      <c r="F836" s="78"/>
      <c r="G836" s="78"/>
      <c r="H836" s="78"/>
    </row>
    <row r="837" spans="1:8" ht="15.75">
      <c r="A837" s="78"/>
      <c r="B837" s="78"/>
      <c r="C837" s="78"/>
      <c r="D837" s="78"/>
      <c r="E837" s="78"/>
      <c r="F837" s="78"/>
      <c r="G837" s="78"/>
      <c r="H837" s="78"/>
    </row>
    <row r="838" spans="1:8" ht="15.75">
      <c r="A838" s="78"/>
      <c r="B838" s="78"/>
      <c r="C838" s="78"/>
      <c r="D838" s="78"/>
      <c r="E838" s="78"/>
      <c r="F838" s="78"/>
      <c r="G838" s="78"/>
      <c r="H838" s="78"/>
    </row>
    <row r="839" spans="1:8" ht="15.75">
      <c r="A839" s="78"/>
      <c r="B839" s="78"/>
      <c r="C839" s="78"/>
      <c r="D839" s="78"/>
      <c r="E839" s="78"/>
      <c r="F839" s="78"/>
      <c r="G839" s="78"/>
      <c r="H839" s="78"/>
    </row>
    <row r="840" spans="1:8" ht="15.75">
      <c r="A840" s="78"/>
      <c r="B840" s="78"/>
      <c r="C840" s="78"/>
      <c r="D840" s="78"/>
      <c r="E840" s="78"/>
      <c r="F840" s="78"/>
      <c r="G840" s="78"/>
      <c r="H840" s="78"/>
    </row>
    <row r="841" spans="1:8" ht="15.75">
      <c r="A841" s="78"/>
      <c r="B841" s="78"/>
      <c r="C841" s="78"/>
      <c r="D841" s="78"/>
      <c r="E841" s="78"/>
      <c r="F841" s="78"/>
      <c r="G841" s="78"/>
      <c r="H841" s="78"/>
    </row>
    <row r="842" spans="1:8" ht="15.75">
      <c r="A842" s="78"/>
      <c r="B842" s="78"/>
      <c r="C842" s="78"/>
      <c r="D842" s="78"/>
      <c r="E842" s="78"/>
      <c r="F842" s="78"/>
      <c r="G842" s="78"/>
      <c r="H842" s="78"/>
    </row>
    <row r="843" spans="1:8" ht="15.75">
      <c r="A843" s="78"/>
      <c r="B843" s="78"/>
      <c r="C843" s="78"/>
      <c r="D843" s="78"/>
      <c r="E843" s="78"/>
      <c r="F843" s="78"/>
      <c r="G843" s="78"/>
      <c r="H843" s="78"/>
    </row>
    <row r="844" spans="1:8" ht="15.75">
      <c r="A844" s="78"/>
      <c r="B844" s="78"/>
      <c r="C844" s="78"/>
      <c r="D844" s="78"/>
      <c r="E844" s="78"/>
      <c r="F844" s="78"/>
      <c r="G844" s="78"/>
      <c r="H844" s="78"/>
    </row>
    <row r="845" spans="1:8" ht="15.75">
      <c r="A845" s="78"/>
      <c r="B845" s="78"/>
      <c r="C845" s="78"/>
      <c r="D845" s="78"/>
      <c r="E845" s="78"/>
      <c r="F845" s="78"/>
      <c r="G845" s="78"/>
      <c r="H845" s="78"/>
    </row>
    <row r="846" spans="1:8" ht="15.75">
      <c r="A846" s="78"/>
      <c r="B846" s="78"/>
      <c r="C846" s="78"/>
      <c r="D846" s="78"/>
      <c r="E846" s="78"/>
      <c r="F846" s="78"/>
      <c r="G846" s="78"/>
      <c r="H846" s="78"/>
    </row>
    <row r="847" spans="1:8" ht="15.75">
      <c r="A847" s="78"/>
      <c r="B847" s="78"/>
      <c r="C847" s="78"/>
      <c r="D847" s="78"/>
      <c r="E847" s="78"/>
      <c r="F847" s="78"/>
      <c r="G847" s="78"/>
      <c r="H847" s="78"/>
    </row>
    <row r="848" spans="1:8" ht="15.75">
      <c r="A848" s="78"/>
      <c r="B848" s="78"/>
      <c r="C848" s="78"/>
      <c r="D848" s="78"/>
      <c r="E848" s="78"/>
      <c r="F848" s="78"/>
      <c r="G848" s="78"/>
      <c r="H848" s="78"/>
    </row>
    <row r="849" spans="1:8" ht="15.75">
      <c r="A849" s="78"/>
      <c r="B849" s="78"/>
      <c r="C849" s="78"/>
      <c r="D849" s="78"/>
      <c r="E849" s="78"/>
      <c r="F849" s="78"/>
      <c r="G849" s="78"/>
      <c r="H849" s="78"/>
    </row>
    <row r="850" spans="1:8" ht="15.75">
      <c r="A850" s="78"/>
      <c r="B850" s="78"/>
      <c r="C850" s="78"/>
      <c r="D850" s="78"/>
      <c r="E850" s="78"/>
      <c r="F850" s="78"/>
      <c r="G850" s="78"/>
      <c r="H850" s="78"/>
    </row>
    <row r="851" spans="1:8" ht="15.75">
      <c r="A851" s="78"/>
      <c r="B851" s="78"/>
      <c r="C851" s="78"/>
      <c r="D851" s="78"/>
      <c r="E851" s="78"/>
      <c r="F851" s="78"/>
      <c r="G851" s="78"/>
      <c r="H851" s="78"/>
    </row>
    <row r="852" spans="1:8" ht="15.75">
      <c r="A852" s="78"/>
      <c r="B852" s="78"/>
      <c r="C852" s="78"/>
      <c r="D852" s="78"/>
      <c r="E852" s="78"/>
      <c r="F852" s="78"/>
      <c r="G852" s="78"/>
      <c r="H852" s="78"/>
    </row>
    <row r="853" spans="1:8" ht="15.75">
      <c r="A853" s="78"/>
      <c r="B853" s="78"/>
      <c r="C853" s="78"/>
      <c r="D853" s="78"/>
      <c r="E853" s="78"/>
      <c r="F853" s="78"/>
      <c r="G853" s="78"/>
      <c r="H853" s="78"/>
    </row>
    <row r="854" spans="1:8" ht="15.75">
      <c r="A854" s="78"/>
      <c r="B854" s="78"/>
      <c r="C854" s="78"/>
      <c r="D854" s="78"/>
      <c r="E854" s="78"/>
      <c r="F854" s="78"/>
      <c r="G854" s="78"/>
      <c r="H854" s="78"/>
    </row>
    <row r="855" spans="1:8" ht="15.75">
      <c r="A855" s="78"/>
      <c r="B855" s="78"/>
      <c r="C855" s="78"/>
      <c r="D855" s="78"/>
      <c r="E855" s="78"/>
      <c r="F855" s="78"/>
      <c r="G855" s="78"/>
      <c r="H855" s="78"/>
    </row>
    <row r="856" spans="1:8" ht="15.75">
      <c r="A856" s="78"/>
      <c r="B856" s="78"/>
      <c r="C856" s="78"/>
      <c r="D856" s="78"/>
      <c r="E856" s="78"/>
      <c r="F856" s="78"/>
      <c r="G856" s="78"/>
      <c r="H856" s="78"/>
    </row>
    <row r="857" spans="1:8" ht="15.75">
      <c r="A857" s="78"/>
      <c r="B857" s="78"/>
      <c r="C857" s="78"/>
      <c r="D857" s="78"/>
      <c r="E857" s="78"/>
      <c r="F857" s="78"/>
      <c r="G857" s="78"/>
      <c r="H857" s="78"/>
    </row>
    <row r="858" spans="1:8" ht="15.75">
      <c r="A858" s="78"/>
      <c r="B858" s="78"/>
      <c r="C858" s="78"/>
      <c r="D858" s="78"/>
      <c r="E858" s="78"/>
      <c r="F858" s="78"/>
      <c r="G858" s="78"/>
      <c r="H858" s="78"/>
    </row>
    <row r="859" spans="1:8" ht="15.75">
      <c r="A859" s="78"/>
      <c r="B859" s="78"/>
      <c r="C859" s="78"/>
      <c r="D859" s="78"/>
      <c r="E859" s="78"/>
      <c r="F859" s="78"/>
      <c r="G859" s="78"/>
      <c r="H859" s="78"/>
    </row>
    <row r="860" spans="1:8" ht="15.75">
      <c r="A860" s="78"/>
      <c r="B860" s="78"/>
      <c r="C860" s="78"/>
      <c r="D860" s="78"/>
      <c r="E860" s="78"/>
      <c r="F860" s="78"/>
      <c r="G860" s="78"/>
      <c r="H860" s="78"/>
    </row>
    <row r="861" spans="1:8" ht="15.75">
      <c r="A861" s="78"/>
      <c r="B861" s="78"/>
      <c r="C861" s="78"/>
      <c r="D861" s="78"/>
      <c r="E861" s="78"/>
      <c r="F861" s="78"/>
      <c r="G861" s="78"/>
      <c r="H861" s="78"/>
    </row>
    <row r="862" spans="1:8" ht="15.75">
      <c r="A862" s="78"/>
      <c r="B862" s="78"/>
      <c r="C862" s="78"/>
      <c r="D862" s="78"/>
      <c r="E862" s="78"/>
      <c r="F862" s="78"/>
      <c r="G862" s="78"/>
      <c r="H862" s="78"/>
    </row>
    <row r="863" spans="1:8" ht="15.75">
      <c r="A863" s="78"/>
      <c r="B863" s="78"/>
      <c r="C863" s="78"/>
      <c r="D863" s="78"/>
      <c r="E863" s="78"/>
      <c r="F863" s="78"/>
      <c r="G863" s="78"/>
      <c r="H863" s="78"/>
    </row>
    <row r="864" spans="1:8" ht="15.75">
      <c r="A864" s="78"/>
      <c r="B864" s="78"/>
      <c r="C864" s="78"/>
      <c r="D864" s="78"/>
      <c r="E864" s="78"/>
      <c r="F864" s="78"/>
      <c r="G864" s="78"/>
      <c r="H864" s="78"/>
    </row>
    <row r="865" spans="1:8" ht="15.75">
      <c r="A865" s="78"/>
      <c r="B865" s="78"/>
      <c r="C865" s="78"/>
      <c r="D865" s="78"/>
      <c r="E865" s="78"/>
      <c r="F865" s="78"/>
      <c r="G865" s="78"/>
      <c r="H865" s="78"/>
    </row>
    <row r="866" spans="1:8" ht="15.75">
      <c r="A866" s="78"/>
      <c r="B866" s="78"/>
      <c r="C866" s="78"/>
      <c r="D866" s="78"/>
      <c r="E866" s="78"/>
      <c r="F866" s="78"/>
      <c r="G866" s="78"/>
      <c r="H866" s="78"/>
    </row>
    <row r="867" spans="1:8" ht="15.75">
      <c r="A867" s="78"/>
      <c r="B867" s="78"/>
      <c r="C867" s="78"/>
      <c r="D867" s="78"/>
      <c r="E867" s="78"/>
      <c r="F867" s="78"/>
      <c r="G867" s="78"/>
      <c r="H867" s="78"/>
    </row>
    <row r="868" spans="1:8" ht="15.75">
      <c r="A868" s="78"/>
      <c r="B868" s="78"/>
      <c r="C868" s="78"/>
      <c r="D868" s="78"/>
      <c r="E868" s="78"/>
      <c r="F868" s="78"/>
      <c r="G868" s="78"/>
      <c r="H868" s="78"/>
    </row>
    <row r="869" spans="1:8" ht="15.75">
      <c r="A869" s="78"/>
      <c r="B869" s="78"/>
      <c r="C869" s="78"/>
      <c r="D869" s="78"/>
      <c r="E869" s="78"/>
      <c r="F869" s="78"/>
      <c r="G869" s="78"/>
      <c r="H869" s="78"/>
    </row>
    <row r="870" spans="1:8" ht="15.75">
      <c r="A870" s="78"/>
      <c r="B870" s="78"/>
      <c r="C870" s="78"/>
      <c r="D870" s="78"/>
      <c r="E870" s="78"/>
      <c r="F870" s="78"/>
      <c r="G870" s="78"/>
      <c r="H870" s="78"/>
    </row>
    <row r="871" spans="1:8" ht="15.75">
      <c r="A871" s="78"/>
      <c r="B871" s="78"/>
      <c r="C871" s="78"/>
      <c r="D871" s="78"/>
      <c r="E871" s="78"/>
      <c r="F871" s="78"/>
      <c r="G871" s="78"/>
      <c r="H871" s="78"/>
    </row>
    <row r="872" spans="1:8" ht="15.75">
      <c r="A872" s="78"/>
      <c r="B872" s="78"/>
      <c r="C872" s="78"/>
      <c r="D872" s="78"/>
      <c r="E872" s="78"/>
      <c r="F872" s="78"/>
      <c r="G872" s="78"/>
      <c r="H872" s="78"/>
    </row>
    <row r="873" spans="1:8" ht="15.75">
      <c r="A873" s="78"/>
      <c r="B873" s="78"/>
      <c r="C873" s="78"/>
      <c r="D873" s="78"/>
      <c r="E873" s="78"/>
      <c r="F873" s="78"/>
      <c r="G873" s="78"/>
      <c r="H873" s="78"/>
    </row>
    <row r="874" spans="1:8" ht="15.75">
      <c r="A874" s="78"/>
      <c r="B874" s="78"/>
      <c r="C874" s="78"/>
      <c r="D874" s="78"/>
      <c r="E874" s="78"/>
      <c r="F874" s="78"/>
      <c r="G874" s="78"/>
      <c r="H874" s="78"/>
    </row>
    <row r="875" spans="1:8" ht="15.75">
      <c r="A875" s="78"/>
      <c r="B875" s="78"/>
      <c r="C875" s="78"/>
      <c r="D875" s="78"/>
      <c r="E875" s="78"/>
      <c r="F875" s="78"/>
      <c r="G875" s="78"/>
      <c r="H875" s="78"/>
    </row>
    <row r="876" spans="1:8" ht="15.75">
      <c r="A876" s="78"/>
      <c r="B876" s="78"/>
      <c r="C876" s="78"/>
      <c r="D876" s="78"/>
      <c r="E876" s="78"/>
      <c r="F876" s="78"/>
      <c r="G876" s="78"/>
      <c r="H876" s="78"/>
    </row>
    <row r="877" spans="1:8" ht="15.75">
      <c r="A877" s="78"/>
      <c r="B877" s="78"/>
      <c r="C877" s="78"/>
      <c r="D877" s="78"/>
      <c r="E877" s="78"/>
      <c r="F877" s="78"/>
      <c r="G877" s="78"/>
      <c r="H877" s="78"/>
    </row>
    <row r="878" spans="1:8" ht="15.75">
      <c r="A878" s="78"/>
      <c r="B878" s="78"/>
      <c r="C878" s="78"/>
      <c r="D878" s="78"/>
      <c r="E878" s="78"/>
      <c r="F878" s="78"/>
      <c r="G878" s="78"/>
      <c r="H878" s="78"/>
    </row>
    <row r="879" spans="1:8" ht="15.75">
      <c r="A879" s="78"/>
      <c r="B879" s="78"/>
      <c r="C879" s="78"/>
      <c r="D879" s="78"/>
      <c r="E879" s="78"/>
      <c r="F879" s="78"/>
      <c r="G879" s="78"/>
      <c r="H879" s="78"/>
    </row>
    <row r="880" spans="1:8" ht="15.75">
      <c r="A880" s="78"/>
      <c r="B880" s="78"/>
      <c r="C880" s="78"/>
      <c r="D880" s="78"/>
      <c r="E880" s="78"/>
      <c r="F880" s="78"/>
      <c r="G880" s="78"/>
      <c r="H880" s="78"/>
    </row>
    <row r="881" spans="1:8" ht="15.75">
      <c r="A881" s="78"/>
      <c r="B881" s="78"/>
      <c r="C881" s="78"/>
      <c r="D881" s="78"/>
      <c r="E881" s="78"/>
      <c r="F881" s="78"/>
      <c r="G881" s="78"/>
      <c r="H881" s="78"/>
    </row>
    <row r="882" spans="1:8" ht="15.75">
      <c r="A882" s="78"/>
      <c r="B882" s="78"/>
      <c r="C882" s="78"/>
      <c r="D882" s="78"/>
      <c r="E882" s="78"/>
      <c r="F882" s="78"/>
      <c r="G882" s="78"/>
      <c r="H882" s="78"/>
    </row>
    <row r="883" spans="1:8" ht="15.75">
      <c r="A883" s="78"/>
      <c r="B883" s="78"/>
      <c r="C883" s="78"/>
      <c r="D883" s="78"/>
      <c r="E883" s="78"/>
      <c r="F883" s="78"/>
      <c r="G883" s="78"/>
      <c r="H883" s="78"/>
    </row>
    <row r="884" spans="1:8" ht="15.75">
      <c r="A884" s="78"/>
      <c r="B884" s="78"/>
      <c r="C884" s="78"/>
      <c r="D884" s="78"/>
      <c r="E884" s="78"/>
      <c r="F884" s="78"/>
      <c r="G884" s="78"/>
      <c r="H884" s="78"/>
    </row>
    <row r="885" spans="1:8" ht="15.75">
      <c r="A885" s="78"/>
      <c r="B885" s="78"/>
      <c r="C885" s="78"/>
      <c r="D885" s="78"/>
      <c r="E885" s="78"/>
      <c r="F885" s="78"/>
      <c r="G885" s="78"/>
      <c r="H885" s="78"/>
    </row>
    <row r="886" spans="1:8" ht="15.75">
      <c r="A886" s="78"/>
      <c r="B886" s="78"/>
      <c r="C886" s="78"/>
      <c r="D886" s="78"/>
      <c r="E886" s="78"/>
      <c r="F886" s="78"/>
      <c r="G886" s="78"/>
      <c r="H886" s="78"/>
    </row>
    <row r="887" spans="1:8" ht="15.75">
      <c r="A887" s="78"/>
      <c r="B887" s="78"/>
      <c r="C887" s="78"/>
      <c r="D887" s="78"/>
      <c r="E887" s="78"/>
      <c r="F887" s="78"/>
      <c r="G887" s="78"/>
      <c r="H887" s="78"/>
    </row>
    <row r="888" spans="1:8" ht="15.75">
      <c r="A888" s="78"/>
      <c r="B888" s="78"/>
      <c r="C888" s="78"/>
      <c r="D888" s="78"/>
      <c r="E888" s="78"/>
      <c r="F888" s="78"/>
      <c r="G888" s="78"/>
      <c r="H888" s="78"/>
    </row>
    <row r="889" spans="1:8" ht="15.75">
      <c r="A889" s="78"/>
      <c r="B889" s="78"/>
      <c r="C889" s="78"/>
      <c r="D889" s="78"/>
      <c r="E889" s="78"/>
      <c r="F889" s="78"/>
      <c r="G889" s="78"/>
      <c r="H889" s="78"/>
    </row>
    <row r="890" spans="1:8" ht="15.75">
      <c r="A890" s="78"/>
      <c r="B890" s="78"/>
      <c r="C890" s="78"/>
      <c r="D890" s="78"/>
      <c r="E890" s="78"/>
      <c r="F890" s="78"/>
      <c r="G890" s="78"/>
      <c r="H890" s="78"/>
    </row>
    <row r="891" spans="1:8" ht="15.75">
      <c r="A891" s="78"/>
      <c r="B891" s="78"/>
      <c r="C891" s="78"/>
      <c r="D891" s="78"/>
      <c r="E891" s="78"/>
      <c r="F891" s="78"/>
      <c r="G891" s="78"/>
      <c r="H891" s="78"/>
    </row>
    <row r="892" spans="1:8" ht="15.75">
      <c r="A892" s="78"/>
      <c r="B892" s="78"/>
      <c r="C892" s="78"/>
      <c r="D892" s="78"/>
      <c r="E892" s="78"/>
      <c r="F892" s="78"/>
      <c r="G892" s="78"/>
      <c r="H892" s="78"/>
    </row>
    <row r="893" spans="1:8" ht="15.75">
      <c r="A893" s="78"/>
      <c r="B893" s="78"/>
      <c r="C893" s="78"/>
      <c r="D893" s="78"/>
      <c r="E893" s="78"/>
      <c r="F893" s="78"/>
      <c r="G893" s="78"/>
      <c r="H893" s="78"/>
    </row>
    <row r="894" spans="1:8" ht="15.75">
      <c r="A894" s="78"/>
      <c r="B894" s="78"/>
      <c r="C894" s="78"/>
      <c r="D894" s="78"/>
      <c r="E894" s="78"/>
      <c r="F894" s="78"/>
      <c r="G894" s="78"/>
      <c r="H894" s="78"/>
    </row>
    <row r="895" spans="1:8" ht="15.75">
      <c r="A895" s="78"/>
      <c r="B895" s="78"/>
      <c r="C895" s="78"/>
      <c r="D895" s="78"/>
      <c r="E895" s="78"/>
      <c r="F895" s="78"/>
      <c r="G895" s="78"/>
      <c r="H895" s="78"/>
    </row>
    <row r="896" spans="1:8" ht="15.75">
      <c r="A896" s="78"/>
      <c r="B896" s="78"/>
      <c r="C896" s="78"/>
      <c r="D896" s="78"/>
      <c r="E896" s="78"/>
      <c r="F896" s="78"/>
      <c r="G896" s="78"/>
      <c r="H896" s="78"/>
    </row>
    <row r="897" spans="1:8" ht="15.75">
      <c r="A897" s="78"/>
      <c r="B897" s="78"/>
      <c r="C897" s="78"/>
      <c r="D897" s="78"/>
      <c r="E897" s="78"/>
      <c r="F897" s="78"/>
      <c r="G897" s="78"/>
      <c r="H897" s="78"/>
    </row>
    <row r="898" spans="1:8" ht="15.75">
      <c r="A898" s="78"/>
      <c r="B898" s="78"/>
      <c r="C898" s="78"/>
      <c r="D898" s="78"/>
      <c r="E898" s="78"/>
      <c r="F898" s="78"/>
      <c r="G898" s="78"/>
      <c r="H898" s="78"/>
    </row>
    <row r="899" spans="1:8" ht="15.75">
      <c r="A899" s="78"/>
      <c r="B899" s="78"/>
      <c r="C899" s="78"/>
      <c r="D899" s="78"/>
      <c r="E899" s="78"/>
      <c r="F899" s="78"/>
      <c r="G899" s="78"/>
      <c r="H899" s="78"/>
    </row>
    <row r="900" spans="1:8" ht="15.75">
      <c r="A900" s="78"/>
      <c r="B900" s="78"/>
      <c r="C900" s="78"/>
      <c r="D900" s="78"/>
      <c r="E900" s="78"/>
      <c r="F900" s="78"/>
      <c r="G900" s="78"/>
      <c r="H900" s="78"/>
    </row>
    <row r="901" spans="1:8" ht="15.75">
      <c r="A901" s="78"/>
      <c r="B901" s="78"/>
      <c r="C901" s="78"/>
      <c r="D901" s="78"/>
      <c r="E901" s="78"/>
      <c r="F901" s="78"/>
      <c r="G901" s="78"/>
      <c r="H901" s="78"/>
    </row>
    <row r="902" spans="1:8" ht="15.75">
      <c r="A902" s="78"/>
      <c r="B902" s="78"/>
      <c r="C902" s="78"/>
      <c r="D902" s="78"/>
      <c r="E902" s="78"/>
      <c r="F902" s="78"/>
      <c r="G902" s="78"/>
      <c r="H902" s="78"/>
    </row>
    <row r="903" spans="1:8" ht="15.75">
      <c r="A903" s="78"/>
      <c r="B903" s="78"/>
      <c r="C903" s="78"/>
      <c r="D903" s="78"/>
      <c r="E903" s="78"/>
      <c r="F903" s="78"/>
      <c r="G903" s="78"/>
      <c r="H903" s="78"/>
    </row>
    <row r="904" spans="1:8" ht="15.75">
      <c r="A904" s="78"/>
      <c r="B904" s="78"/>
      <c r="C904" s="78"/>
      <c r="D904" s="78"/>
      <c r="E904" s="78"/>
      <c r="F904" s="78"/>
      <c r="G904" s="78"/>
      <c r="H904" s="78"/>
    </row>
    <row r="905" spans="1:8" ht="15.75">
      <c r="A905" s="78"/>
      <c r="B905" s="78"/>
      <c r="C905" s="78"/>
      <c r="D905" s="78"/>
      <c r="E905" s="78"/>
      <c r="F905" s="78"/>
      <c r="G905" s="78"/>
      <c r="H905" s="78"/>
    </row>
    <row r="906" spans="1:8" ht="15.75">
      <c r="A906" s="78"/>
      <c r="B906" s="78"/>
      <c r="C906" s="78"/>
      <c r="D906" s="78"/>
      <c r="E906" s="78"/>
      <c r="F906" s="78"/>
      <c r="G906" s="78"/>
      <c r="H906" s="78"/>
    </row>
    <row r="907" spans="1:8" ht="15.75">
      <c r="A907" s="78"/>
      <c r="B907" s="78"/>
      <c r="C907" s="78"/>
      <c r="D907" s="78"/>
      <c r="E907" s="78"/>
      <c r="F907" s="78"/>
      <c r="G907" s="78"/>
      <c r="H907" s="78"/>
    </row>
    <row r="908" spans="1:8" ht="15.75">
      <c r="A908" s="78"/>
      <c r="B908" s="78"/>
      <c r="C908" s="78"/>
      <c r="D908" s="78"/>
      <c r="E908" s="78"/>
      <c r="F908" s="78"/>
      <c r="G908" s="78"/>
      <c r="H908" s="78"/>
    </row>
    <row r="909" spans="1:8" ht="15.75">
      <c r="A909" s="78"/>
      <c r="B909" s="78"/>
      <c r="C909" s="78"/>
      <c r="D909" s="78"/>
      <c r="E909" s="78"/>
      <c r="F909" s="78"/>
      <c r="G909" s="78"/>
      <c r="H909" s="78"/>
    </row>
    <row r="910" spans="1:8" ht="15.75">
      <c r="A910" s="78"/>
      <c r="B910" s="78"/>
      <c r="C910" s="78"/>
      <c r="D910" s="78"/>
      <c r="E910" s="78"/>
      <c r="F910" s="78"/>
      <c r="G910" s="78"/>
      <c r="H910" s="78"/>
    </row>
    <row r="911" spans="1:8" ht="15.75">
      <c r="A911" s="78"/>
      <c r="B911" s="78"/>
      <c r="C911" s="78"/>
      <c r="D911" s="78"/>
      <c r="E911" s="78"/>
      <c r="F911" s="78"/>
      <c r="G911" s="78"/>
      <c r="H911" s="78"/>
    </row>
    <row r="912" spans="1:8" ht="15.75">
      <c r="A912" s="78"/>
      <c r="B912" s="78"/>
      <c r="C912" s="78"/>
      <c r="D912" s="78"/>
      <c r="E912" s="78"/>
      <c r="F912" s="78"/>
      <c r="G912" s="78"/>
      <c r="H912" s="78"/>
    </row>
    <row r="913" spans="1:8" ht="15.75">
      <c r="A913" s="78"/>
      <c r="B913" s="78"/>
      <c r="C913" s="78"/>
      <c r="D913" s="78"/>
      <c r="E913" s="78"/>
      <c r="F913" s="78"/>
      <c r="G913" s="78"/>
      <c r="H913" s="78"/>
    </row>
    <row r="914" spans="1:8" ht="15.75">
      <c r="A914" s="78"/>
      <c r="B914" s="78"/>
      <c r="C914" s="78"/>
      <c r="D914" s="78"/>
      <c r="E914" s="78"/>
      <c r="F914" s="78"/>
      <c r="G914" s="78"/>
      <c r="H914" s="78"/>
    </row>
    <row r="915" spans="1:8" ht="15.75">
      <c r="A915" s="78"/>
      <c r="B915" s="78"/>
      <c r="C915" s="78"/>
      <c r="D915" s="78"/>
      <c r="E915" s="78"/>
      <c r="F915" s="78"/>
      <c r="G915" s="78"/>
      <c r="H915" s="78"/>
    </row>
    <row r="916" spans="1:8" ht="15.75">
      <c r="A916" s="78"/>
      <c r="B916" s="78"/>
      <c r="C916" s="78"/>
      <c r="D916" s="78"/>
      <c r="E916" s="78"/>
      <c r="F916" s="78"/>
      <c r="G916" s="78"/>
      <c r="H916" s="78"/>
    </row>
    <row r="917" spans="1:8" ht="15.75">
      <c r="A917" s="78"/>
      <c r="B917" s="78"/>
      <c r="C917" s="78"/>
      <c r="D917" s="78"/>
      <c r="E917" s="78"/>
      <c r="F917" s="78"/>
      <c r="G917" s="78"/>
      <c r="H917" s="78"/>
    </row>
    <row r="918" spans="1:8" ht="15.75">
      <c r="A918" s="78"/>
      <c r="B918" s="78"/>
      <c r="C918" s="78"/>
      <c r="D918" s="78"/>
      <c r="E918" s="78"/>
      <c r="F918" s="78"/>
      <c r="G918" s="78"/>
      <c r="H918" s="78"/>
    </row>
    <row r="919" spans="1:8" ht="15.75">
      <c r="A919" s="78"/>
      <c r="B919" s="78"/>
      <c r="C919" s="78"/>
      <c r="D919" s="78"/>
      <c r="E919" s="78"/>
      <c r="F919" s="78"/>
      <c r="G919" s="78"/>
      <c r="H919" s="78"/>
    </row>
    <row r="920" spans="1:8" ht="15.75">
      <c r="A920" s="78"/>
      <c r="B920" s="78"/>
      <c r="C920" s="78"/>
      <c r="D920" s="78"/>
      <c r="E920" s="78"/>
      <c r="F920" s="78"/>
      <c r="G920" s="78"/>
      <c r="H920" s="78"/>
    </row>
    <row r="921" spans="1:8" ht="15.75">
      <c r="A921" s="78"/>
      <c r="B921" s="78"/>
      <c r="C921" s="78"/>
      <c r="D921" s="78"/>
      <c r="E921" s="78"/>
      <c r="F921" s="78"/>
      <c r="G921" s="78"/>
      <c r="H921" s="78"/>
    </row>
    <row r="922" spans="1:8" ht="15.75">
      <c r="A922" s="78"/>
      <c r="B922" s="78"/>
      <c r="C922" s="78"/>
      <c r="D922" s="78"/>
      <c r="E922" s="78"/>
      <c r="F922" s="78"/>
      <c r="G922" s="78"/>
      <c r="H922" s="78"/>
    </row>
    <row r="923" spans="1:8" ht="15.75">
      <c r="A923" s="78"/>
      <c r="B923" s="78"/>
      <c r="C923" s="78"/>
      <c r="D923" s="78"/>
      <c r="E923" s="78"/>
      <c r="F923" s="78"/>
      <c r="G923" s="78"/>
      <c r="H923" s="78"/>
    </row>
    <row r="924" spans="1:8" ht="15.75">
      <c r="A924" s="78"/>
      <c r="B924" s="78"/>
      <c r="C924" s="78"/>
      <c r="D924" s="78"/>
      <c r="E924" s="78"/>
      <c r="F924" s="78"/>
      <c r="G924" s="78"/>
      <c r="H924" s="78"/>
    </row>
    <row r="925" spans="1:8" ht="15.75">
      <c r="A925" s="78"/>
      <c r="B925" s="78"/>
      <c r="C925" s="78"/>
      <c r="D925" s="78"/>
      <c r="E925" s="78"/>
      <c r="F925" s="78"/>
      <c r="G925" s="78"/>
      <c r="H925" s="78"/>
    </row>
    <row r="926" spans="1:8" ht="15.75">
      <c r="A926" s="78"/>
      <c r="B926" s="78"/>
      <c r="C926" s="78"/>
      <c r="D926" s="78"/>
      <c r="E926" s="78"/>
      <c r="F926" s="78"/>
      <c r="G926" s="78"/>
      <c r="H926" s="78"/>
    </row>
    <row r="927" spans="1:8" ht="15.75">
      <c r="A927" s="78"/>
      <c r="B927" s="78"/>
      <c r="C927" s="78"/>
      <c r="D927" s="78"/>
      <c r="E927" s="78"/>
      <c r="F927" s="78"/>
      <c r="G927" s="78"/>
      <c r="H927" s="78"/>
    </row>
    <row r="928" spans="1:8" ht="15.75">
      <c r="A928" s="78"/>
      <c r="B928" s="78"/>
      <c r="C928" s="78"/>
      <c r="D928" s="78"/>
      <c r="E928" s="78"/>
      <c r="F928" s="78"/>
      <c r="G928" s="78"/>
      <c r="H928" s="78"/>
    </row>
    <row r="929" spans="1:8" ht="15.75">
      <c r="A929" s="78"/>
      <c r="B929" s="78"/>
      <c r="C929" s="78"/>
      <c r="D929" s="78"/>
      <c r="E929" s="78"/>
      <c r="F929" s="78"/>
      <c r="G929" s="78"/>
      <c r="H929" s="78"/>
    </row>
    <row r="930" spans="1:8" ht="15.75">
      <c r="A930" s="78"/>
      <c r="B930" s="78"/>
      <c r="C930" s="78"/>
      <c r="D930" s="78"/>
      <c r="E930" s="78"/>
      <c r="F930" s="78"/>
      <c r="G930" s="78"/>
      <c r="H930" s="78"/>
    </row>
    <row r="931" spans="1:8" ht="15.75">
      <c r="A931" s="78"/>
      <c r="B931" s="78"/>
      <c r="C931" s="78"/>
      <c r="D931" s="78"/>
      <c r="E931" s="78"/>
      <c r="F931" s="78"/>
      <c r="G931" s="78"/>
      <c r="H931" s="78"/>
    </row>
    <row r="932" spans="1:8" ht="15.75">
      <c r="A932" s="78"/>
      <c r="B932" s="78"/>
      <c r="C932" s="78"/>
      <c r="D932" s="78"/>
      <c r="E932" s="78"/>
      <c r="F932" s="78"/>
      <c r="G932" s="78"/>
      <c r="H932" s="78"/>
    </row>
    <row r="933" spans="1:8" ht="15.75">
      <c r="A933" s="78"/>
      <c r="B933" s="78"/>
      <c r="C933" s="78"/>
      <c r="D933" s="78"/>
      <c r="E933" s="78"/>
      <c r="F933" s="78"/>
      <c r="G933" s="78"/>
      <c r="H933" s="78"/>
    </row>
    <row r="934" spans="1:8" ht="15.75">
      <c r="A934" s="78"/>
      <c r="B934" s="78"/>
      <c r="C934" s="78"/>
      <c r="D934" s="78"/>
      <c r="E934" s="78"/>
      <c r="F934" s="78"/>
      <c r="G934" s="78"/>
      <c r="H934" s="78"/>
    </row>
    <row r="935" spans="1:8" ht="15.75">
      <c r="A935" s="78"/>
      <c r="B935" s="78"/>
      <c r="C935" s="78"/>
      <c r="D935" s="78"/>
      <c r="E935" s="78"/>
      <c r="F935" s="78"/>
      <c r="G935" s="78"/>
      <c r="H935" s="78"/>
    </row>
    <row r="936" spans="1:8" ht="15.75">
      <c r="A936" s="78"/>
      <c r="B936" s="78"/>
      <c r="C936" s="78"/>
      <c r="D936" s="78"/>
      <c r="E936" s="78"/>
      <c r="F936" s="78"/>
      <c r="G936" s="78"/>
      <c r="H936" s="78"/>
    </row>
    <row r="937" spans="1:8" ht="15.75">
      <c r="A937" s="78"/>
      <c r="B937" s="78"/>
      <c r="C937" s="78"/>
      <c r="D937" s="78"/>
      <c r="E937" s="78"/>
      <c r="F937" s="78"/>
      <c r="G937" s="78"/>
      <c r="H937" s="78"/>
    </row>
    <row r="938" spans="1:8" ht="15.75">
      <c r="A938" s="78"/>
      <c r="B938" s="78"/>
      <c r="C938" s="78"/>
      <c r="D938" s="78"/>
      <c r="E938" s="78"/>
      <c r="F938" s="78"/>
      <c r="G938" s="78"/>
      <c r="H938" s="78"/>
    </row>
    <row r="939" spans="1:8" ht="15.75">
      <c r="A939" s="78"/>
      <c r="B939" s="78"/>
      <c r="C939" s="78"/>
      <c r="D939" s="78"/>
      <c r="E939" s="78"/>
      <c r="F939" s="78"/>
      <c r="G939" s="78"/>
      <c r="H939" s="78"/>
    </row>
    <row r="940" spans="1:8" ht="15.75">
      <c r="A940" s="78"/>
      <c r="B940" s="78"/>
      <c r="C940" s="78"/>
      <c r="D940" s="78"/>
      <c r="E940" s="78"/>
      <c r="F940" s="78"/>
      <c r="G940" s="78"/>
      <c r="H940" s="78"/>
    </row>
    <row r="941" spans="1:8" ht="15.75">
      <c r="A941" s="78"/>
      <c r="B941" s="78"/>
      <c r="C941" s="78"/>
      <c r="D941" s="78"/>
      <c r="E941" s="78"/>
      <c r="F941" s="78"/>
      <c r="G941" s="78"/>
      <c r="H941" s="78"/>
    </row>
    <row r="942" spans="1:8" ht="15.75">
      <c r="A942" s="78"/>
      <c r="B942" s="78"/>
      <c r="C942" s="78"/>
      <c r="D942" s="78"/>
      <c r="E942" s="78"/>
      <c r="F942" s="78"/>
      <c r="G942" s="78"/>
      <c r="H942" s="78"/>
    </row>
    <row r="943" spans="1:8" ht="15.75">
      <c r="A943" s="78"/>
      <c r="B943" s="78"/>
      <c r="C943" s="78"/>
      <c r="D943" s="78"/>
      <c r="E943" s="78"/>
      <c r="F943" s="78"/>
      <c r="G943" s="78"/>
      <c r="H943" s="78"/>
    </row>
    <row r="944" spans="1:8" ht="15.75">
      <c r="A944" s="78"/>
      <c r="B944" s="78"/>
      <c r="C944" s="78"/>
      <c r="D944" s="78"/>
      <c r="E944" s="78"/>
      <c r="F944" s="78"/>
      <c r="G944" s="78"/>
      <c r="H944" s="78"/>
    </row>
    <row r="945" spans="1:8" ht="15.75">
      <c r="A945" s="78"/>
      <c r="B945" s="78"/>
      <c r="C945" s="78"/>
      <c r="D945" s="78"/>
      <c r="E945" s="78"/>
      <c r="F945" s="78"/>
      <c r="G945" s="78"/>
      <c r="H945" s="78"/>
    </row>
    <row r="946" spans="1:8" ht="15.75">
      <c r="A946" s="78"/>
      <c r="B946" s="78"/>
      <c r="C946" s="78"/>
      <c r="D946" s="78"/>
      <c r="E946" s="78"/>
      <c r="F946" s="78"/>
      <c r="G946" s="78"/>
      <c r="H946" s="78"/>
    </row>
    <row r="947" spans="1:8" ht="15.75">
      <c r="A947" s="78"/>
      <c r="B947" s="78"/>
      <c r="C947" s="78"/>
      <c r="D947" s="78"/>
      <c r="E947" s="78"/>
      <c r="F947" s="78"/>
      <c r="G947" s="78"/>
      <c r="H947" s="78"/>
    </row>
    <row r="948" spans="1:8" ht="15.75">
      <c r="A948" s="78"/>
      <c r="B948" s="78"/>
      <c r="C948" s="78"/>
      <c r="D948" s="78"/>
      <c r="E948" s="78"/>
      <c r="F948" s="78"/>
      <c r="G948" s="78"/>
      <c r="H948" s="78"/>
    </row>
    <row r="949" spans="1:8" ht="15.75">
      <c r="A949" s="78"/>
      <c r="B949" s="78"/>
      <c r="C949" s="78"/>
      <c r="D949" s="78"/>
      <c r="E949" s="78"/>
      <c r="F949" s="78"/>
      <c r="G949" s="78"/>
      <c r="H949" s="78"/>
    </row>
    <row r="950" spans="1:8" ht="15.75">
      <c r="A950" s="78"/>
      <c r="B950" s="78"/>
      <c r="C950" s="78"/>
      <c r="D950" s="78"/>
      <c r="E950" s="78"/>
      <c r="F950" s="78"/>
      <c r="G950" s="78"/>
      <c r="H950" s="78"/>
    </row>
    <row r="951" spans="1:8" ht="15.75">
      <c r="A951" s="78"/>
      <c r="B951" s="78"/>
      <c r="C951" s="78"/>
      <c r="D951" s="78"/>
      <c r="E951" s="78"/>
      <c r="F951" s="78"/>
      <c r="G951" s="78"/>
      <c r="H951" s="78"/>
    </row>
    <row r="952" spans="1:8" ht="15.75">
      <c r="A952" s="78"/>
      <c r="B952" s="78"/>
      <c r="C952" s="78"/>
      <c r="D952" s="78"/>
      <c r="E952" s="78"/>
      <c r="F952" s="78"/>
      <c r="G952" s="78"/>
      <c r="H952" s="78"/>
    </row>
    <row r="953" spans="1:8" ht="15.75">
      <c r="A953" s="78"/>
      <c r="B953" s="78"/>
      <c r="C953" s="78"/>
      <c r="D953" s="78"/>
      <c r="E953" s="78"/>
      <c r="F953" s="78"/>
      <c r="G953" s="78"/>
      <c r="H953" s="78"/>
    </row>
    <row r="954" spans="1:8" ht="15.75">
      <c r="A954" s="78"/>
      <c r="B954" s="78"/>
      <c r="C954" s="78"/>
      <c r="D954" s="78"/>
      <c r="E954" s="78"/>
      <c r="F954" s="78"/>
      <c r="G954" s="78"/>
      <c r="H954" s="78"/>
    </row>
    <row r="955" spans="1:8" ht="15.75">
      <c r="A955" s="78"/>
      <c r="B955" s="78"/>
      <c r="C955" s="78"/>
      <c r="D955" s="78"/>
      <c r="E955" s="78"/>
      <c r="F955" s="78"/>
      <c r="G955" s="78"/>
      <c r="H955" s="78"/>
    </row>
    <row r="956" spans="1:8" ht="15.75">
      <c r="A956" s="78"/>
      <c r="B956" s="78"/>
      <c r="C956" s="78"/>
      <c r="D956" s="78"/>
      <c r="E956" s="78"/>
      <c r="F956" s="78"/>
      <c r="G956" s="78"/>
      <c r="H956" s="78"/>
    </row>
    <row r="957" spans="1:8" ht="15.75">
      <c r="A957" s="78"/>
      <c r="B957" s="78"/>
      <c r="C957" s="78"/>
      <c r="D957" s="78"/>
      <c r="E957" s="78"/>
      <c r="F957" s="78"/>
      <c r="G957" s="78"/>
      <c r="H957" s="78"/>
    </row>
    <row r="958" spans="1:8" ht="15.75">
      <c r="A958" s="78"/>
      <c r="B958" s="78"/>
      <c r="C958" s="78"/>
      <c r="D958" s="78"/>
      <c r="E958" s="78"/>
      <c r="F958" s="78"/>
      <c r="G958" s="78"/>
      <c r="H958" s="78"/>
    </row>
    <row r="959" spans="1:8" ht="15.75">
      <c r="A959" s="78"/>
      <c r="B959" s="78"/>
      <c r="C959" s="78"/>
      <c r="D959" s="78"/>
      <c r="E959" s="78"/>
      <c r="F959" s="78"/>
      <c r="G959" s="78"/>
      <c r="H959" s="78"/>
    </row>
    <row r="960" spans="1:8" ht="15.75">
      <c r="A960" s="78"/>
      <c r="B960" s="78"/>
      <c r="C960" s="78"/>
      <c r="D960" s="78"/>
      <c r="E960" s="78"/>
      <c r="F960" s="78"/>
      <c r="G960" s="78"/>
      <c r="H960" s="78"/>
    </row>
    <row r="961" spans="1:8" ht="15.75">
      <c r="A961" s="78"/>
      <c r="B961" s="78"/>
      <c r="C961" s="78"/>
      <c r="D961" s="78"/>
      <c r="E961" s="78"/>
      <c r="F961" s="78"/>
      <c r="G961" s="78"/>
      <c r="H961" s="78"/>
    </row>
    <row r="962" spans="1:8" ht="15.75">
      <c r="A962" s="78"/>
      <c r="B962" s="78"/>
      <c r="C962" s="78"/>
      <c r="D962" s="78"/>
      <c r="E962" s="78"/>
      <c r="F962" s="78"/>
      <c r="G962" s="78"/>
      <c r="H962" s="78"/>
    </row>
    <row r="963" spans="1:8" ht="15.75">
      <c r="A963" s="78"/>
      <c r="B963" s="78"/>
      <c r="C963" s="78"/>
      <c r="D963" s="78"/>
      <c r="E963" s="78"/>
      <c r="F963" s="78"/>
      <c r="G963" s="78"/>
      <c r="H963" s="78"/>
    </row>
    <row r="964" spans="1:8" ht="15.75">
      <c r="A964" s="78"/>
      <c r="B964" s="78"/>
      <c r="C964" s="78"/>
      <c r="D964" s="78"/>
      <c r="E964" s="78"/>
      <c r="F964" s="78"/>
      <c r="G964" s="78"/>
      <c r="H964" s="78"/>
    </row>
    <row r="965" spans="1:8" ht="15.75">
      <c r="A965" s="78"/>
      <c r="B965" s="78"/>
      <c r="C965" s="78"/>
      <c r="D965" s="78"/>
      <c r="E965" s="78"/>
      <c r="F965" s="78"/>
      <c r="G965" s="78"/>
      <c r="H965" s="78"/>
    </row>
    <row r="966" spans="1:8" ht="15.75">
      <c r="A966" s="78"/>
      <c r="B966" s="78"/>
      <c r="C966" s="78"/>
      <c r="D966" s="78"/>
      <c r="E966" s="78"/>
      <c r="F966" s="78"/>
      <c r="G966" s="78"/>
      <c r="H966" s="78"/>
    </row>
    <row r="967" spans="1:8" ht="15.75">
      <c r="A967" s="78"/>
      <c r="B967" s="78"/>
      <c r="C967" s="78"/>
      <c r="D967" s="78"/>
      <c r="E967" s="78"/>
      <c r="F967" s="78"/>
      <c r="G967" s="78"/>
      <c r="H967" s="78"/>
    </row>
    <row r="968" spans="1:8" ht="15.75">
      <c r="A968" s="78"/>
      <c r="B968" s="78"/>
      <c r="C968" s="78"/>
      <c r="D968" s="78"/>
      <c r="E968" s="78"/>
      <c r="F968" s="78"/>
      <c r="G968" s="78"/>
      <c r="H968" s="78"/>
    </row>
    <row r="969" spans="1:8" ht="15.75">
      <c r="A969" s="78"/>
      <c r="B969" s="78"/>
      <c r="C969" s="78"/>
      <c r="D969" s="78"/>
      <c r="E969" s="78"/>
      <c r="F969" s="78"/>
      <c r="G969" s="78"/>
      <c r="H969" s="78"/>
    </row>
    <row r="970" spans="1:8" ht="15.75">
      <c r="A970" s="78"/>
      <c r="B970" s="78"/>
      <c r="C970" s="78"/>
      <c r="D970" s="78"/>
      <c r="E970" s="78"/>
      <c r="F970" s="78"/>
      <c r="G970" s="78"/>
      <c r="H970" s="78"/>
    </row>
    <row r="971" spans="1:8" ht="15.75">
      <c r="A971" s="78"/>
      <c r="B971" s="78"/>
      <c r="C971" s="78"/>
      <c r="D971" s="78"/>
      <c r="E971" s="78"/>
      <c r="F971" s="78"/>
      <c r="G971" s="78"/>
      <c r="H971" s="78"/>
    </row>
    <row r="972" spans="1:8" ht="15.75">
      <c r="A972" s="78"/>
      <c r="B972" s="78"/>
      <c r="C972" s="78"/>
      <c r="D972" s="78"/>
      <c r="E972" s="78"/>
      <c r="F972" s="78"/>
      <c r="G972" s="78"/>
      <c r="H972" s="78"/>
    </row>
    <row r="973" spans="1:8" ht="15.75">
      <c r="A973" s="78"/>
      <c r="B973" s="78"/>
      <c r="C973" s="78"/>
      <c r="D973" s="78"/>
      <c r="E973" s="78"/>
      <c r="F973" s="78"/>
      <c r="G973" s="78"/>
      <c r="H973" s="78"/>
    </row>
    <row r="974" spans="1:8" ht="15.75">
      <c r="A974" s="78"/>
      <c r="B974" s="78"/>
      <c r="C974" s="78"/>
      <c r="D974" s="78"/>
      <c r="E974" s="78"/>
      <c r="F974" s="78"/>
      <c r="G974" s="78"/>
      <c r="H974" s="78"/>
    </row>
    <row r="975" spans="1:8" ht="15.75">
      <c r="A975" s="78"/>
      <c r="B975" s="78"/>
      <c r="C975" s="78"/>
      <c r="D975" s="78"/>
      <c r="E975" s="78"/>
      <c r="F975" s="78"/>
      <c r="G975" s="78"/>
      <c r="H975" s="78"/>
    </row>
    <row r="976" spans="1:8" ht="15.75">
      <c r="A976" s="78"/>
      <c r="B976" s="78"/>
      <c r="C976" s="78"/>
      <c r="D976" s="78"/>
      <c r="E976" s="78"/>
      <c r="F976" s="78"/>
      <c r="G976" s="78"/>
      <c r="H976" s="78"/>
    </row>
    <row r="977" spans="1:8" ht="15.75">
      <c r="A977" s="78"/>
      <c r="B977" s="78"/>
      <c r="C977" s="78"/>
      <c r="D977" s="78"/>
      <c r="E977" s="78"/>
      <c r="F977" s="78"/>
      <c r="G977" s="78"/>
      <c r="H977" s="78"/>
    </row>
    <row r="978" spans="1:8" ht="15.75">
      <c r="A978" s="78"/>
      <c r="B978" s="78"/>
      <c r="C978" s="78"/>
      <c r="D978" s="78"/>
      <c r="E978" s="78"/>
      <c r="F978" s="78"/>
      <c r="G978" s="78"/>
      <c r="H978" s="78"/>
    </row>
    <row r="979" spans="1:8" ht="15.75">
      <c r="A979" s="78"/>
      <c r="B979" s="78"/>
      <c r="C979" s="78"/>
      <c r="D979" s="78"/>
      <c r="E979" s="78"/>
      <c r="F979" s="78"/>
      <c r="G979" s="78"/>
      <c r="H979" s="78"/>
    </row>
    <row r="980" spans="1:8" ht="15.75">
      <c r="A980" s="78"/>
      <c r="B980" s="78"/>
      <c r="C980" s="78"/>
      <c r="D980" s="78"/>
      <c r="E980" s="78"/>
      <c r="F980" s="78"/>
      <c r="G980" s="78"/>
      <c r="H980" s="78"/>
    </row>
    <row r="981" spans="1:8" ht="15.75">
      <c r="A981" s="78"/>
      <c r="B981" s="78"/>
      <c r="C981" s="78"/>
      <c r="D981" s="78"/>
      <c r="E981" s="78"/>
      <c r="F981" s="78"/>
      <c r="G981" s="78"/>
      <c r="H981" s="78"/>
    </row>
    <row r="982" spans="1:8" ht="15.75">
      <c r="A982" s="78"/>
      <c r="B982" s="78"/>
      <c r="C982" s="78"/>
      <c r="D982" s="78"/>
      <c r="E982" s="78"/>
      <c r="F982" s="78"/>
      <c r="G982" s="78"/>
      <c r="H982" s="78"/>
    </row>
    <row r="983" spans="1:8" ht="15.75">
      <c r="A983" s="78"/>
      <c r="B983" s="78"/>
      <c r="C983" s="78"/>
      <c r="D983" s="78"/>
      <c r="E983" s="78"/>
      <c r="F983" s="78"/>
      <c r="G983" s="78"/>
      <c r="H983" s="78"/>
    </row>
    <row r="984" spans="1:8" ht="15.75">
      <c r="A984" s="78"/>
      <c r="B984" s="78"/>
      <c r="C984" s="78"/>
      <c r="D984" s="78"/>
      <c r="E984" s="78"/>
      <c r="F984" s="78"/>
      <c r="G984" s="78"/>
      <c r="H984" s="78"/>
    </row>
    <row r="985" spans="1:8" ht="15.75">
      <c r="A985" s="78"/>
      <c r="B985" s="78"/>
      <c r="C985" s="78"/>
      <c r="D985" s="78"/>
      <c r="E985" s="78"/>
      <c r="F985" s="78"/>
      <c r="G985" s="78"/>
      <c r="H985" s="78"/>
    </row>
    <row r="986" spans="1:8" ht="15.75">
      <c r="A986" s="78"/>
      <c r="B986" s="78"/>
      <c r="C986" s="78"/>
      <c r="D986" s="78"/>
      <c r="E986" s="78"/>
      <c r="F986" s="78"/>
      <c r="G986" s="78"/>
      <c r="H986" s="78"/>
    </row>
    <row r="987" spans="1:8" ht="15.75">
      <c r="A987" s="78"/>
      <c r="B987" s="78"/>
      <c r="C987" s="78"/>
      <c r="D987" s="78"/>
      <c r="E987" s="78"/>
      <c r="F987" s="78"/>
      <c r="G987" s="78"/>
      <c r="H987" s="78"/>
    </row>
    <row r="988" spans="1:8" ht="15.75">
      <c r="A988" s="78"/>
      <c r="B988" s="78"/>
      <c r="C988" s="78"/>
      <c r="D988" s="78"/>
      <c r="E988" s="78"/>
      <c r="F988" s="78"/>
      <c r="G988" s="78"/>
      <c r="H988" s="78"/>
    </row>
    <row r="989" spans="1:8" ht="15.75">
      <c r="A989" s="78"/>
      <c r="B989" s="78"/>
      <c r="C989" s="78"/>
      <c r="D989" s="78"/>
      <c r="E989" s="78"/>
      <c r="F989" s="78"/>
      <c r="G989" s="78"/>
      <c r="H989" s="78"/>
    </row>
    <row r="990" spans="1:8" ht="15.75">
      <c r="A990" s="78"/>
      <c r="B990" s="78"/>
      <c r="C990" s="78"/>
      <c r="D990" s="78"/>
      <c r="E990" s="78"/>
      <c r="F990" s="78"/>
      <c r="G990" s="78"/>
      <c r="H990" s="78"/>
    </row>
    <row r="991" spans="1:8" ht="15.75">
      <c r="A991" s="78"/>
      <c r="B991" s="78"/>
      <c r="C991" s="78"/>
      <c r="D991" s="78"/>
      <c r="E991" s="78"/>
      <c r="F991" s="78"/>
      <c r="G991" s="78"/>
      <c r="H991" s="78"/>
    </row>
    <row r="992" spans="1:8" ht="15.75">
      <c r="A992" s="78"/>
      <c r="B992" s="78"/>
      <c r="C992" s="78"/>
      <c r="D992" s="78"/>
      <c r="E992" s="78"/>
      <c r="F992" s="78"/>
      <c r="G992" s="78"/>
      <c r="H992" s="78"/>
    </row>
    <row r="993" spans="1:8" ht="15.75">
      <c r="A993" s="78"/>
      <c r="B993" s="78"/>
      <c r="C993" s="78"/>
      <c r="D993" s="78"/>
      <c r="E993" s="78"/>
      <c r="F993" s="78"/>
      <c r="G993" s="78"/>
      <c r="H993" s="78"/>
    </row>
    <row r="994" spans="1:8" ht="15.75">
      <c r="A994" s="78"/>
      <c r="B994" s="78"/>
      <c r="C994" s="78"/>
      <c r="D994" s="78"/>
      <c r="E994" s="78"/>
      <c r="F994" s="78"/>
      <c r="G994" s="78"/>
      <c r="H994" s="78"/>
    </row>
    <row r="995" spans="1:8" ht="15.75">
      <c r="A995" s="78"/>
      <c r="B995" s="78"/>
      <c r="C995" s="78"/>
      <c r="D995" s="78"/>
      <c r="E995" s="78"/>
      <c r="F995" s="78"/>
      <c r="G995" s="78"/>
      <c r="H995" s="78"/>
    </row>
    <row r="996" spans="1:8" ht="15.75">
      <c r="A996" s="78"/>
      <c r="B996" s="78"/>
      <c r="C996" s="78"/>
      <c r="D996" s="78"/>
      <c r="E996" s="78"/>
      <c r="F996" s="78"/>
      <c r="G996" s="78"/>
      <c r="H996" s="78"/>
    </row>
    <row r="997" spans="1:8" ht="15.75">
      <c r="A997" s="78"/>
      <c r="B997" s="78"/>
      <c r="C997" s="78"/>
      <c r="D997" s="78"/>
      <c r="E997" s="78"/>
      <c r="F997" s="78"/>
      <c r="G997" s="78"/>
      <c r="H997" s="78"/>
    </row>
    <row r="998" spans="1:8" ht="15.75">
      <c r="A998" s="78"/>
      <c r="B998" s="78"/>
      <c r="C998" s="78"/>
      <c r="D998" s="78"/>
      <c r="E998" s="78"/>
      <c r="F998" s="78"/>
      <c r="G998" s="78"/>
      <c r="H998" s="78"/>
    </row>
    <row r="999" spans="1:8" ht="15.75">
      <c r="A999" s="78"/>
      <c r="B999" s="78"/>
      <c r="C999" s="78"/>
      <c r="D999" s="78"/>
      <c r="E999" s="78"/>
      <c r="F999" s="78"/>
      <c r="G999" s="78"/>
      <c r="H999" s="78"/>
    </row>
    <row r="1000" spans="1:8" ht="15.75">
      <c r="A1000" s="78"/>
      <c r="B1000" s="78"/>
      <c r="C1000" s="78"/>
      <c r="D1000" s="78"/>
      <c r="E1000" s="78"/>
      <c r="F1000" s="78"/>
      <c r="G1000" s="78"/>
      <c r="H1000" s="78"/>
    </row>
    <row r="1001" spans="1:8" ht="15.75">
      <c r="A1001" s="78"/>
      <c r="B1001" s="78"/>
      <c r="C1001" s="78"/>
      <c r="D1001" s="78"/>
      <c r="E1001" s="78"/>
      <c r="F1001" s="78"/>
      <c r="G1001" s="78"/>
      <c r="H1001" s="78"/>
    </row>
    <row r="1002" spans="1:8" ht="15.75">
      <c r="A1002" s="78"/>
      <c r="B1002" s="78"/>
      <c r="C1002" s="78"/>
      <c r="D1002" s="78"/>
      <c r="E1002" s="78"/>
      <c r="F1002" s="78"/>
      <c r="G1002" s="78"/>
      <c r="H1002" s="78"/>
    </row>
    <row r="1003" spans="1:8" ht="15.75">
      <c r="A1003" s="78"/>
      <c r="B1003" s="78"/>
      <c r="C1003" s="78"/>
      <c r="D1003" s="78"/>
      <c r="E1003" s="78"/>
      <c r="F1003" s="78"/>
      <c r="G1003" s="78"/>
      <c r="H1003" s="78"/>
    </row>
    <row r="1004" spans="1:8" ht="15.75">
      <c r="A1004" s="78"/>
      <c r="B1004" s="78"/>
      <c r="C1004" s="78"/>
      <c r="D1004" s="78"/>
      <c r="E1004" s="78"/>
      <c r="F1004" s="78"/>
      <c r="G1004" s="78"/>
      <c r="H1004" s="78"/>
    </row>
    <row r="1005" spans="1:8" ht="15.75">
      <c r="A1005" s="78"/>
      <c r="B1005" s="78"/>
      <c r="C1005" s="78"/>
      <c r="D1005" s="78"/>
      <c r="E1005" s="78"/>
      <c r="F1005" s="78"/>
      <c r="G1005" s="78"/>
      <c r="H1005" s="78"/>
    </row>
    <row r="1006" spans="1:8" ht="15.75">
      <c r="A1006" s="78"/>
      <c r="B1006" s="78"/>
      <c r="C1006" s="78"/>
      <c r="D1006" s="78"/>
      <c r="E1006" s="78"/>
      <c r="F1006" s="78"/>
      <c r="G1006" s="78"/>
      <c r="H1006" s="78"/>
    </row>
    <row r="1007" spans="1:8" ht="15.75">
      <c r="A1007" s="78"/>
      <c r="B1007" s="78"/>
      <c r="C1007" s="78"/>
      <c r="D1007" s="78"/>
      <c r="E1007" s="78"/>
      <c r="F1007" s="78"/>
      <c r="G1007" s="78"/>
      <c r="H1007" s="78"/>
    </row>
    <row r="1008" spans="1:8" ht="15.75">
      <c r="A1008" s="78"/>
      <c r="B1008" s="78"/>
      <c r="C1008" s="78"/>
      <c r="D1008" s="78"/>
      <c r="E1008" s="78"/>
      <c r="F1008" s="78"/>
      <c r="G1008" s="78"/>
      <c r="H1008" s="78"/>
    </row>
    <row r="1009" spans="1:8" ht="15.75">
      <c r="A1009" s="78"/>
      <c r="B1009" s="78"/>
      <c r="C1009" s="78"/>
      <c r="D1009" s="78"/>
      <c r="E1009" s="78"/>
      <c r="F1009" s="78"/>
      <c r="G1009" s="78"/>
      <c r="H1009" s="78"/>
    </row>
    <row r="1010" spans="1:8" ht="15.75">
      <c r="A1010" s="78"/>
      <c r="B1010" s="78"/>
      <c r="C1010" s="78"/>
      <c r="D1010" s="78"/>
      <c r="E1010" s="78"/>
      <c r="F1010" s="78"/>
      <c r="G1010" s="78"/>
      <c r="H1010" s="78"/>
    </row>
    <row r="1011" spans="1:8" ht="15.75">
      <c r="A1011" s="78"/>
      <c r="B1011" s="78"/>
      <c r="C1011" s="78"/>
      <c r="D1011" s="78"/>
      <c r="E1011" s="78"/>
      <c r="F1011" s="78"/>
      <c r="G1011" s="78"/>
      <c r="H1011" s="78"/>
    </row>
    <row r="1012" spans="1:8" ht="15.75">
      <c r="A1012" s="78"/>
      <c r="B1012" s="78"/>
      <c r="C1012" s="78"/>
      <c r="D1012" s="78"/>
      <c r="E1012" s="78"/>
      <c r="F1012" s="78"/>
      <c r="G1012" s="78"/>
      <c r="H1012" s="78"/>
    </row>
    <row r="1013" spans="1:8" ht="15.75">
      <c r="A1013" s="78"/>
      <c r="B1013" s="78"/>
      <c r="C1013" s="78"/>
      <c r="D1013" s="78"/>
      <c r="E1013" s="78"/>
      <c r="F1013" s="78"/>
      <c r="G1013" s="78"/>
      <c r="H1013" s="78"/>
    </row>
    <row r="1014" spans="1:8" ht="15.75">
      <c r="A1014" s="78"/>
      <c r="B1014" s="78"/>
      <c r="C1014" s="78"/>
      <c r="D1014" s="78"/>
      <c r="E1014" s="78"/>
      <c r="F1014" s="78"/>
      <c r="G1014" s="78"/>
      <c r="H1014" s="78"/>
    </row>
    <row r="1015" spans="1:8" ht="15.75">
      <c r="A1015" s="78"/>
      <c r="B1015" s="78"/>
      <c r="C1015" s="78"/>
      <c r="D1015" s="78"/>
      <c r="E1015" s="78"/>
      <c r="F1015" s="78"/>
      <c r="G1015" s="78"/>
      <c r="H1015" s="78"/>
    </row>
    <row r="1016" spans="1:8" ht="15.75">
      <c r="A1016" s="78"/>
      <c r="B1016" s="78"/>
      <c r="C1016" s="78"/>
      <c r="D1016" s="78"/>
      <c r="E1016" s="78"/>
      <c r="F1016" s="78"/>
      <c r="G1016" s="78"/>
      <c r="H1016" s="78"/>
    </row>
    <row r="1017" spans="1:8" ht="15.75">
      <c r="A1017" s="78"/>
      <c r="B1017" s="78"/>
      <c r="C1017" s="78"/>
      <c r="D1017" s="78"/>
      <c r="E1017" s="78"/>
      <c r="F1017" s="78"/>
      <c r="G1017" s="78"/>
      <c r="H1017" s="78"/>
    </row>
    <row r="1018" spans="1:8" ht="15.75">
      <c r="A1018" s="78"/>
      <c r="B1018" s="78"/>
      <c r="C1018" s="78"/>
      <c r="D1018" s="78"/>
      <c r="E1018" s="78"/>
      <c r="F1018" s="78"/>
      <c r="G1018" s="78"/>
      <c r="H1018" s="78"/>
    </row>
    <row r="1019" spans="1:8" ht="15.75">
      <c r="A1019" s="78"/>
      <c r="B1019" s="78"/>
      <c r="C1019" s="78"/>
      <c r="D1019" s="78"/>
      <c r="E1019" s="78"/>
      <c r="F1019" s="78"/>
      <c r="G1019" s="78"/>
      <c r="H1019" s="78"/>
    </row>
    <row r="1020" spans="1:8" ht="15.75">
      <c r="A1020" s="78"/>
      <c r="B1020" s="78"/>
      <c r="C1020" s="78"/>
      <c r="D1020" s="78"/>
      <c r="E1020" s="78"/>
      <c r="F1020" s="78"/>
      <c r="G1020" s="78"/>
      <c r="H1020" s="78"/>
    </row>
    <row r="1021" spans="1:8" ht="15.75">
      <c r="A1021" s="78"/>
      <c r="B1021" s="78"/>
      <c r="C1021" s="78"/>
      <c r="D1021" s="78"/>
      <c r="E1021" s="78"/>
      <c r="F1021" s="78"/>
      <c r="G1021" s="78"/>
      <c r="H1021" s="78"/>
    </row>
    <row r="1022" spans="1:8" ht="15.75">
      <c r="A1022" s="78"/>
      <c r="B1022" s="78"/>
      <c r="C1022" s="78"/>
      <c r="D1022" s="78"/>
      <c r="E1022" s="78"/>
      <c r="F1022" s="78"/>
      <c r="G1022" s="78"/>
      <c r="H1022" s="78"/>
    </row>
    <row r="1023" spans="1:8" ht="15.75">
      <c r="A1023" s="78"/>
      <c r="B1023" s="78"/>
      <c r="C1023" s="78"/>
      <c r="D1023" s="78"/>
      <c r="E1023" s="78"/>
      <c r="F1023" s="78"/>
      <c r="G1023" s="78"/>
      <c r="H1023" s="78"/>
    </row>
    <row r="1024" spans="1:8" ht="15.75">
      <c r="A1024" s="78"/>
      <c r="B1024" s="78"/>
      <c r="C1024" s="78"/>
      <c r="D1024" s="78"/>
      <c r="E1024" s="78"/>
      <c r="F1024" s="78"/>
      <c r="G1024" s="78"/>
      <c r="H1024" s="78"/>
    </row>
    <row r="1025" spans="1:8" ht="15.75">
      <c r="A1025" s="78"/>
      <c r="B1025" s="78"/>
      <c r="C1025" s="78"/>
      <c r="D1025" s="78"/>
      <c r="E1025" s="78"/>
      <c r="F1025" s="78"/>
      <c r="G1025" s="78"/>
      <c r="H1025" s="78"/>
    </row>
    <row r="1026" spans="1:8" ht="15.75">
      <c r="A1026" s="78"/>
      <c r="B1026" s="78"/>
      <c r="C1026" s="78"/>
      <c r="D1026" s="78"/>
      <c r="E1026" s="78"/>
      <c r="F1026" s="78"/>
      <c r="G1026" s="78"/>
      <c r="H1026" s="78"/>
    </row>
    <row r="1027" spans="1:8" ht="15.75">
      <c r="A1027" s="78"/>
      <c r="B1027" s="78"/>
      <c r="C1027" s="78"/>
      <c r="D1027" s="78"/>
      <c r="E1027" s="78"/>
      <c r="F1027" s="78"/>
      <c r="G1027" s="78"/>
      <c r="H1027" s="78"/>
    </row>
    <row r="1028" spans="1:8" ht="15.75">
      <c r="A1028" s="78"/>
      <c r="B1028" s="78"/>
      <c r="C1028" s="78"/>
      <c r="D1028" s="78"/>
      <c r="E1028" s="78"/>
      <c r="F1028" s="78"/>
      <c r="G1028" s="78"/>
      <c r="H1028" s="78"/>
    </row>
    <row r="1029" spans="1:8" ht="15.75">
      <c r="A1029" s="78"/>
      <c r="B1029" s="78"/>
      <c r="C1029" s="78"/>
      <c r="D1029" s="78"/>
      <c r="E1029" s="78"/>
      <c r="F1029" s="78"/>
      <c r="G1029" s="78"/>
      <c r="H1029" s="78"/>
    </row>
    <row r="1030" spans="1:8" ht="15.75">
      <c r="A1030" s="78"/>
      <c r="B1030" s="78"/>
      <c r="C1030" s="78"/>
      <c r="D1030" s="78"/>
      <c r="E1030" s="78"/>
      <c r="F1030" s="78"/>
      <c r="G1030" s="78"/>
      <c r="H1030" s="78"/>
    </row>
    <row r="1031" spans="1:8" ht="15.75">
      <c r="A1031" s="78"/>
      <c r="B1031" s="78"/>
      <c r="C1031" s="78"/>
      <c r="D1031" s="78"/>
      <c r="E1031" s="78"/>
      <c r="F1031" s="78"/>
      <c r="G1031" s="78"/>
      <c r="H1031" s="78"/>
    </row>
    <row r="1032" spans="1:8" ht="15.75">
      <c r="A1032" s="78"/>
      <c r="B1032" s="78"/>
      <c r="C1032" s="78"/>
      <c r="D1032" s="78"/>
      <c r="E1032" s="78"/>
      <c r="F1032" s="78"/>
      <c r="G1032" s="78"/>
      <c r="H1032" s="78"/>
    </row>
    <row r="1033" spans="1:8" ht="15.75">
      <c r="A1033" s="78"/>
      <c r="B1033" s="78"/>
      <c r="C1033" s="78"/>
      <c r="D1033" s="78"/>
      <c r="E1033" s="78"/>
      <c r="F1033" s="78"/>
      <c r="G1033" s="78"/>
      <c r="H1033" s="78"/>
    </row>
    <row r="1034" spans="1:8" ht="15.75">
      <c r="A1034" s="78"/>
      <c r="B1034" s="78"/>
      <c r="C1034" s="78"/>
      <c r="D1034" s="78"/>
      <c r="E1034" s="78"/>
      <c r="F1034" s="78"/>
      <c r="G1034" s="78"/>
      <c r="H1034" s="78"/>
    </row>
    <row r="1035" spans="1:8" ht="15.75">
      <c r="A1035" s="78"/>
      <c r="B1035" s="78"/>
      <c r="C1035" s="78"/>
      <c r="D1035" s="78"/>
      <c r="E1035" s="78"/>
      <c r="F1035" s="78"/>
      <c r="G1035" s="78"/>
      <c r="H1035" s="78"/>
    </row>
    <row r="1036" spans="1:8" ht="15.75">
      <c r="A1036" s="78"/>
      <c r="B1036" s="78"/>
      <c r="C1036" s="78"/>
      <c r="D1036" s="78"/>
      <c r="E1036" s="78"/>
      <c r="F1036" s="78"/>
      <c r="G1036" s="78"/>
      <c r="H1036" s="78"/>
    </row>
    <row r="1037" spans="1:8" ht="15.75">
      <c r="A1037" s="78"/>
      <c r="B1037" s="78"/>
      <c r="C1037" s="78"/>
      <c r="D1037" s="78"/>
      <c r="E1037" s="78"/>
      <c r="F1037" s="78"/>
      <c r="G1037" s="78"/>
      <c r="H1037" s="78"/>
    </row>
    <row r="1038" spans="1:8" ht="15.75">
      <c r="A1038" s="78"/>
      <c r="B1038" s="78"/>
      <c r="C1038" s="78"/>
      <c r="D1038" s="78"/>
      <c r="E1038" s="78"/>
      <c r="F1038" s="78"/>
      <c r="G1038" s="78"/>
      <c r="H1038" s="78"/>
    </row>
    <row r="1039" spans="1:8" ht="15.75">
      <c r="A1039" s="78"/>
      <c r="B1039" s="78"/>
      <c r="C1039" s="78"/>
      <c r="D1039" s="78"/>
      <c r="E1039" s="78"/>
      <c r="F1039" s="78"/>
      <c r="G1039" s="78"/>
      <c r="H1039" s="78"/>
    </row>
    <row r="1040" spans="1:8" ht="15.75">
      <c r="A1040" s="78"/>
      <c r="B1040" s="78"/>
      <c r="C1040" s="78"/>
      <c r="D1040" s="78"/>
      <c r="E1040" s="78"/>
      <c r="F1040" s="78"/>
      <c r="G1040" s="78"/>
      <c r="H1040" s="78"/>
    </row>
    <row r="1041" spans="1:8" ht="15.75">
      <c r="A1041" s="78"/>
      <c r="B1041" s="78"/>
      <c r="C1041" s="78"/>
      <c r="D1041" s="78"/>
      <c r="E1041" s="78"/>
      <c r="F1041" s="78"/>
      <c r="G1041" s="78"/>
      <c r="H1041" s="78"/>
    </row>
    <row r="1042" spans="1:8" ht="15.75">
      <c r="A1042" s="78"/>
      <c r="B1042" s="78"/>
      <c r="C1042" s="78"/>
      <c r="D1042" s="78"/>
      <c r="E1042" s="78"/>
      <c r="F1042" s="78"/>
      <c r="G1042" s="78"/>
      <c r="H1042" s="78"/>
    </row>
    <row r="1043" spans="1:8" ht="15.75">
      <c r="A1043" s="78"/>
      <c r="B1043" s="78"/>
      <c r="C1043" s="78"/>
      <c r="D1043" s="78"/>
      <c r="E1043" s="78"/>
      <c r="F1043" s="78"/>
      <c r="G1043" s="78"/>
      <c r="H1043" s="78"/>
    </row>
    <row r="1044" spans="1:8" ht="15.75">
      <c r="A1044" s="78"/>
      <c r="B1044" s="78"/>
      <c r="C1044" s="78"/>
      <c r="D1044" s="78"/>
      <c r="E1044" s="78"/>
      <c r="F1044" s="78"/>
      <c r="G1044" s="78"/>
      <c r="H1044" s="78"/>
    </row>
    <row r="1045" spans="1:8" ht="15.75">
      <c r="A1045" s="78"/>
      <c r="B1045" s="78"/>
      <c r="C1045" s="78"/>
      <c r="D1045" s="78"/>
      <c r="E1045" s="78"/>
      <c r="F1045" s="78"/>
      <c r="G1045" s="78"/>
      <c r="H1045" s="78"/>
    </row>
    <row r="1046" spans="1:8" ht="15.75">
      <c r="A1046" s="78"/>
      <c r="B1046" s="78"/>
      <c r="C1046" s="78"/>
      <c r="D1046" s="78"/>
      <c r="E1046" s="78"/>
      <c r="F1046" s="78"/>
      <c r="G1046" s="78"/>
      <c r="H1046" s="78"/>
    </row>
    <row r="1047" spans="1:8" ht="15.75">
      <c r="A1047" s="78"/>
      <c r="B1047" s="78"/>
      <c r="C1047" s="78"/>
      <c r="D1047" s="78"/>
      <c r="E1047" s="78"/>
      <c r="F1047" s="78"/>
      <c r="G1047" s="78"/>
      <c r="H1047" s="78"/>
    </row>
    <row r="1048" spans="1:8" ht="15.75">
      <c r="A1048" s="78"/>
      <c r="B1048" s="78"/>
      <c r="C1048" s="78"/>
      <c r="D1048" s="78"/>
      <c r="E1048" s="78"/>
      <c r="F1048" s="78"/>
      <c r="G1048" s="78"/>
      <c r="H1048" s="78"/>
    </row>
    <row r="1049" spans="1:8" ht="15.75">
      <c r="A1049" s="78"/>
      <c r="B1049" s="78"/>
      <c r="C1049" s="78"/>
      <c r="D1049" s="78"/>
      <c r="E1049" s="78"/>
      <c r="F1049" s="78"/>
      <c r="G1049" s="78"/>
      <c r="H1049" s="78"/>
    </row>
    <row r="1050" spans="1:8" ht="15.75">
      <c r="A1050" s="78"/>
      <c r="B1050" s="78"/>
      <c r="C1050" s="78"/>
      <c r="D1050" s="78"/>
      <c r="E1050" s="78"/>
      <c r="F1050" s="78"/>
      <c r="G1050" s="78"/>
      <c r="H1050" s="78"/>
    </row>
    <row r="1051" spans="1:8" ht="15.75">
      <c r="A1051" s="78"/>
      <c r="B1051" s="78"/>
      <c r="C1051" s="78"/>
      <c r="D1051" s="78"/>
      <c r="E1051" s="78"/>
      <c r="F1051" s="78"/>
      <c r="G1051" s="78"/>
      <c r="H1051" s="78"/>
    </row>
    <row r="1052" spans="1:8" ht="15.75">
      <c r="A1052" s="78"/>
      <c r="B1052" s="78"/>
      <c r="C1052" s="78"/>
      <c r="D1052" s="78"/>
      <c r="E1052" s="78"/>
      <c r="F1052" s="78"/>
      <c r="G1052" s="78"/>
      <c r="H1052" s="78"/>
    </row>
    <row r="1053" spans="1:8" ht="15.75">
      <c r="A1053" s="78"/>
      <c r="B1053" s="78"/>
      <c r="C1053" s="78"/>
      <c r="D1053" s="78"/>
      <c r="E1053" s="78"/>
      <c r="F1053" s="78"/>
      <c r="G1053" s="78"/>
      <c r="H1053" s="78"/>
    </row>
    <row r="1054" spans="1:8" ht="15.75">
      <c r="A1054" s="78"/>
      <c r="B1054" s="78"/>
      <c r="C1054" s="78"/>
      <c r="D1054" s="78"/>
      <c r="E1054" s="78"/>
      <c r="F1054" s="78"/>
      <c r="G1054" s="78"/>
      <c r="H1054" s="78"/>
    </row>
    <row r="1055" spans="1:8" ht="15.75">
      <c r="A1055" s="78"/>
      <c r="B1055" s="78"/>
      <c r="C1055" s="78"/>
      <c r="D1055" s="78"/>
      <c r="E1055" s="78"/>
      <c r="F1055" s="78"/>
      <c r="G1055" s="78"/>
      <c r="H1055" s="78"/>
    </row>
    <row r="1056" spans="1:8" ht="15.75">
      <c r="A1056" s="78"/>
      <c r="B1056" s="78"/>
      <c r="C1056" s="78"/>
      <c r="D1056" s="78"/>
      <c r="E1056" s="78"/>
      <c r="F1056" s="78"/>
      <c r="G1056" s="78"/>
      <c r="H1056" s="78"/>
    </row>
    <row r="1057" spans="1:8" ht="15.75">
      <c r="A1057" s="78"/>
      <c r="B1057" s="78"/>
      <c r="C1057" s="78"/>
      <c r="D1057" s="78"/>
      <c r="E1057" s="78"/>
      <c r="F1057" s="78"/>
      <c r="G1057" s="78"/>
      <c r="H1057" s="78"/>
    </row>
    <row r="1058" spans="1:8" ht="15.75">
      <c r="A1058" s="78"/>
      <c r="B1058" s="78"/>
      <c r="C1058" s="78"/>
      <c r="D1058" s="78"/>
      <c r="E1058" s="78"/>
      <c r="F1058" s="78"/>
      <c r="G1058" s="78"/>
      <c r="H1058" s="78"/>
    </row>
    <row r="1059" spans="1:8" ht="15.75">
      <c r="A1059" s="78"/>
      <c r="B1059" s="78"/>
      <c r="C1059" s="78"/>
      <c r="D1059" s="78"/>
      <c r="E1059" s="78"/>
      <c r="F1059" s="78"/>
      <c r="G1059" s="78"/>
      <c r="H1059" s="78"/>
    </row>
    <row r="1060" spans="1:8" ht="15.75">
      <c r="A1060" s="78"/>
      <c r="B1060" s="78"/>
      <c r="C1060" s="78"/>
      <c r="D1060" s="78"/>
      <c r="E1060" s="78"/>
      <c r="F1060" s="78"/>
      <c r="G1060" s="78"/>
      <c r="H1060" s="78"/>
    </row>
    <row r="1061" spans="1:8" ht="15.75">
      <c r="A1061" s="78"/>
      <c r="B1061" s="78"/>
      <c r="C1061" s="78"/>
      <c r="D1061" s="78"/>
      <c r="E1061" s="78"/>
      <c r="F1061" s="78"/>
      <c r="G1061" s="78"/>
      <c r="H1061" s="78"/>
    </row>
    <row r="1062" spans="1:8" ht="15.75">
      <c r="A1062" s="78"/>
      <c r="B1062" s="78"/>
      <c r="C1062" s="78"/>
      <c r="D1062" s="78"/>
      <c r="E1062" s="78"/>
      <c r="F1062" s="78"/>
      <c r="G1062" s="78"/>
      <c r="H1062" s="78"/>
    </row>
    <row r="1063" spans="1:8" ht="15.75">
      <c r="A1063" s="78"/>
      <c r="B1063" s="78"/>
      <c r="C1063" s="78"/>
      <c r="D1063" s="78"/>
      <c r="E1063" s="78"/>
      <c r="F1063" s="78"/>
      <c r="G1063" s="78"/>
      <c r="H1063" s="78"/>
    </row>
    <row r="1064" spans="1:8" ht="15.75">
      <c r="A1064" s="78"/>
      <c r="B1064" s="78"/>
      <c r="C1064" s="78"/>
      <c r="D1064" s="78"/>
      <c r="E1064" s="78"/>
      <c r="F1064" s="78"/>
      <c r="G1064" s="78"/>
      <c r="H1064" s="78"/>
    </row>
    <row r="1065" spans="1:8" ht="15.75">
      <c r="A1065" s="78"/>
      <c r="B1065" s="78"/>
      <c r="C1065" s="78"/>
      <c r="D1065" s="78"/>
      <c r="E1065" s="78"/>
      <c r="F1065" s="78"/>
      <c r="G1065" s="78"/>
      <c r="H1065" s="78"/>
    </row>
    <row r="1066" spans="1:8" ht="15.75">
      <c r="A1066" s="78"/>
      <c r="B1066" s="78"/>
      <c r="C1066" s="78"/>
      <c r="D1066" s="78"/>
      <c r="E1066" s="78"/>
      <c r="F1066" s="78"/>
      <c r="G1066" s="78"/>
      <c r="H1066" s="78"/>
    </row>
    <row r="1067" spans="1:8" ht="15.75">
      <c r="A1067" s="78"/>
      <c r="B1067" s="78"/>
      <c r="C1067" s="78"/>
      <c r="D1067" s="78"/>
      <c r="E1067" s="78"/>
      <c r="F1067" s="78"/>
      <c r="G1067" s="78"/>
      <c r="H1067" s="78"/>
    </row>
    <row r="1068" spans="1:8" ht="15.75">
      <c r="A1068" s="78"/>
      <c r="B1068" s="78"/>
      <c r="C1068" s="78"/>
      <c r="D1068" s="78"/>
      <c r="E1068" s="78"/>
      <c r="F1068" s="78"/>
      <c r="G1068" s="78"/>
      <c r="H1068" s="78"/>
    </row>
    <row r="1069" spans="1:8" ht="15.75">
      <c r="A1069" s="78"/>
      <c r="B1069" s="78"/>
      <c r="C1069" s="78"/>
      <c r="D1069" s="78"/>
      <c r="E1069" s="78"/>
      <c r="F1069" s="78"/>
      <c r="G1069" s="78"/>
      <c r="H1069" s="78"/>
    </row>
    <row r="1070" spans="1:8" ht="15.75">
      <c r="A1070" s="78"/>
      <c r="B1070" s="78"/>
      <c r="C1070" s="78"/>
      <c r="D1070" s="78"/>
      <c r="E1070" s="78"/>
      <c r="F1070" s="78"/>
      <c r="G1070" s="78"/>
      <c r="H1070" s="78"/>
    </row>
    <row r="1071" spans="1:8" ht="15.75">
      <c r="A1071" s="78"/>
      <c r="B1071" s="78"/>
      <c r="C1071" s="78"/>
      <c r="D1071" s="78"/>
      <c r="E1071" s="78"/>
      <c r="F1071" s="78"/>
      <c r="G1071" s="78"/>
      <c r="H1071" s="78"/>
    </row>
    <row r="1072" spans="1:8" ht="15.75">
      <c r="A1072" s="78"/>
      <c r="B1072" s="78"/>
      <c r="C1072" s="78"/>
      <c r="D1072" s="78"/>
      <c r="E1072" s="78"/>
      <c r="F1072" s="78"/>
      <c r="G1072" s="78"/>
      <c r="H1072" s="78"/>
    </row>
    <row r="1073" spans="1:8" ht="15.75">
      <c r="A1073" s="78"/>
      <c r="B1073" s="78"/>
      <c r="C1073" s="78"/>
      <c r="D1073" s="78"/>
      <c r="E1073" s="78"/>
      <c r="F1073" s="78"/>
      <c r="G1073" s="78"/>
      <c r="H1073" s="78"/>
    </row>
    <row r="1074" spans="1:8" ht="15.75">
      <c r="A1074" s="78"/>
      <c r="B1074" s="78"/>
      <c r="C1074" s="78"/>
      <c r="D1074" s="78"/>
      <c r="E1074" s="78"/>
      <c r="F1074" s="78"/>
      <c r="G1074" s="78"/>
      <c r="H1074" s="78"/>
    </row>
    <row r="1075" spans="1:8" ht="15.75">
      <c r="A1075" s="78"/>
      <c r="B1075" s="78"/>
      <c r="C1075" s="78"/>
      <c r="D1075" s="78"/>
      <c r="E1075" s="78"/>
      <c r="F1075" s="78"/>
      <c r="G1075" s="78"/>
      <c r="H1075" s="78"/>
    </row>
    <row r="1076" spans="1:8" ht="15.75">
      <c r="A1076" s="78"/>
      <c r="B1076" s="78"/>
      <c r="C1076" s="78"/>
      <c r="D1076" s="78"/>
      <c r="E1076" s="78"/>
      <c r="F1076" s="78"/>
      <c r="G1076" s="78"/>
      <c r="H1076" s="78"/>
    </row>
    <row r="1077" spans="1:8" ht="15.75">
      <c r="A1077" s="78"/>
      <c r="B1077" s="78"/>
      <c r="C1077" s="78"/>
      <c r="D1077" s="78"/>
      <c r="E1077" s="78"/>
      <c r="F1077" s="78"/>
      <c r="G1077" s="78"/>
      <c r="H1077" s="78"/>
    </row>
    <row r="1078" spans="1:8" ht="15.75">
      <c r="A1078" s="78"/>
      <c r="B1078" s="78"/>
      <c r="C1078" s="78"/>
      <c r="D1078" s="78"/>
      <c r="E1078" s="78"/>
      <c r="F1078" s="78"/>
      <c r="G1078" s="78"/>
      <c r="H1078" s="78"/>
    </row>
    <row r="1079" spans="1:8" ht="15.75">
      <c r="A1079" s="78"/>
      <c r="B1079" s="78"/>
      <c r="C1079" s="78"/>
      <c r="D1079" s="78"/>
      <c r="E1079" s="78"/>
      <c r="F1079" s="78"/>
      <c r="G1079" s="78"/>
      <c r="H1079" s="78"/>
    </row>
    <row r="1080" spans="1:8" ht="15.75">
      <c r="A1080" s="78"/>
      <c r="B1080" s="78"/>
      <c r="C1080" s="78"/>
      <c r="D1080" s="78"/>
      <c r="E1080" s="78"/>
      <c r="F1080" s="78"/>
      <c r="G1080" s="78"/>
      <c r="H1080" s="78"/>
    </row>
    <row r="1081" spans="1:8" ht="15.75">
      <c r="A1081" s="78"/>
      <c r="B1081" s="78"/>
      <c r="C1081" s="78"/>
      <c r="D1081" s="78"/>
      <c r="E1081" s="78"/>
      <c r="F1081" s="78"/>
      <c r="G1081" s="78"/>
      <c r="H1081" s="78"/>
    </row>
    <row r="1082" spans="1:8" ht="15.75">
      <c r="A1082" s="78"/>
      <c r="B1082" s="78"/>
      <c r="C1082" s="78"/>
      <c r="D1082" s="78"/>
      <c r="E1082" s="78"/>
      <c r="F1082" s="78"/>
      <c r="G1082" s="78"/>
      <c r="H1082" s="78"/>
    </row>
    <row r="1083" spans="1:8" ht="15.75">
      <c r="A1083" s="78"/>
      <c r="B1083" s="78"/>
      <c r="C1083" s="78"/>
      <c r="D1083" s="78"/>
      <c r="E1083" s="78"/>
      <c r="F1083" s="78"/>
      <c r="G1083" s="78"/>
      <c r="H1083" s="78"/>
    </row>
    <row r="1084" spans="1:8" ht="15.75">
      <c r="A1084" s="78"/>
      <c r="B1084" s="78"/>
      <c r="C1084" s="78"/>
      <c r="D1084" s="78"/>
      <c r="E1084" s="78"/>
      <c r="F1084" s="78"/>
      <c r="G1084" s="78"/>
      <c r="H1084" s="78"/>
    </row>
    <row r="1085" spans="1:8" ht="15.75">
      <c r="A1085" s="78"/>
      <c r="B1085" s="78"/>
      <c r="C1085" s="78"/>
      <c r="D1085" s="78"/>
      <c r="E1085" s="78"/>
      <c r="F1085" s="78"/>
      <c r="G1085" s="78"/>
      <c r="H1085" s="78"/>
    </row>
    <row r="1086" spans="1:8" ht="15.75">
      <c r="A1086" s="78"/>
      <c r="B1086" s="78"/>
      <c r="C1086" s="78"/>
      <c r="D1086" s="78"/>
      <c r="E1086" s="78"/>
      <c r="F1086" s="78"/>
      <c r="G1086" s="78"/>
      <c r="H1086" s="78"/>
    </row>
    <row r="1087" spans="1:8" ht="15.75">
      <c r="A1087" s="78"/>
      <c r="B1087" s="78"/>
      <c r="C1087" s="78"/>
      <c r="D1087" s="78"/>
      <c r="E1087" s="78"/>
      <c r="F1087" s="78"/>
      <c r="G1087" s="78"/>
      <c r="H1087" s="78"/>
    </row>
    <row r="1088" spans="1:8" ht="15.75">
      <c r="A1088" s="78"/>
      <c r="B1088" s="78"/>
      <c r="C1088" s="78"/>
      <c r="D1088" s="78"/>
      <c r="E1088" s="78"/>
      <c r="F1088" s="78"/>
      <c r="G1088" s="78"/>
      <c r="H1088" s="78"/>
    </row>
    <row r="1089" spans="1:8" ht="15.75">
      <c r="A1089" s="78"/>
      <c r="B1089" s="78"/>
      <c r="C1089" s="78"/>
      <c r="D1089" s="78"/>
      <c r="E1089" s="78"/>
      <c r="F1089" s="78"/>
      <c r="G1089" s="78"/>
      <c r="H1089" s="78"/>
    </row>
    <row r="1090" spans="1:8" ht="15.75">
      <c r="A1090" s="78"/>
      <c r="B1090" s="78"/>
      <c r="C1090" s="78"/>
      <c r="D1090" s="78"/>
      <c r="E1090" s="78"/>
      <c r="F1090" s="78"/>
      <c r="G1090" s="78"/>
      <c r="H1090" s="78"/>
    </row>
    <row r="1091" spans="1:8" ht="15.75">
      <c r="A1091" s="78"/>
      <c r="B1091" s="78"/>
      <c r="C1091" s="78"/>
      <c r="D1091" s="78"/>
      <c r="E1091" s="78"/>
      <c r="F1091" s="78"/>
      <c r="G1091" s="78"/>
      <c r="H1091" s="78"/>
    </row>
    <row r="1092" spans="1:8" ht="15.75">
      <c r="A1092" s="78"/>
      <c r="B1092" s="78"/>
      <c r="C1092" s="78"/>
      <c r="D1092" s="78"/>
      <c r="E1092" s="78"/>
      <c r="F1092" s="78"/>
      <c r="G1092" s="78"/>
      <c r="H1092" s="78"/>
    </row>
    <row r="1093" spans="1:8" ht="15.75">
      <c r="A1093" s="78"/>
      <c r="B1093" s="78"/>
      <c r="C1093" s="78"/>
      <c r="D1093" s="78"/>
      <c r="E1093" s="78"/>
      <c r="F1093" s="78"/>
      <c r="G1093" s="78"/>
      <c r="H1093" s="78"/>
    </row>
    <row r="1094" spans="1:8" ht="15.75">
      <c r="A1094" s="78"/>
      <c r="B1094" s="78"/>
      <c r="C1094" s="78"/>
      <c r="D1094" s="78"/>
      <c r="E1094" s="78"/>
      <c r="F1094" s="78"/>
      <c r="G1094" s="78"/>
      <c r="H1094" s="78"/>
    </row>
    <row r="1095" spans="1:8" ht="15.75">
      <c r="A1095" s="78"/>
      <c r="B1095" s="78"/>
      <c r="C1095" s="78"/>
      <c r="D1095" s="78"/>
      <c r="E1095" s="78"/>
      <c r="F1095" s="78"/>
      <c r="G1095" s="78"/>
      <c r="H1095" s="78"/>
    </row>
    <row r="1096" spans="1:8" ht="15.75">
      <c r="A1096" s="78"/>
      <c r="B1096" s="78"/>
      <c r="C1096" s="78"/>
      <c r="D1096" s="78"/>
      <c r="E1096" s="78"/>
      <c r="F1096" s="78"/>
      <c r="G1096" s="78"/>
      <c r="H1096" s="78"/>
    </row>
    <row r="1097" spans="1:8" ht="15.75">
      <c r="A1097" s="78"/>
      <c r="B1097" s="78"/>
      <c r="C1097" s="78"/>
      <c r="D1097" s="78"/>
      <c r="E1097" s="78"/>
      <c r="F1097" s="78"/>
      <c r="G1097" s="78"/>
      <c r="H1097" s="78"/>
    </row>
    <row r="1098" spans="1:8" ht="15.75">
      <c r="A1098" s="78"/>
      <c r="B1098" s="78"/>
      <c r="C1098" s="78"/>
      <c r="D1098" s="78"/>
      <c r="E1098" s="78"/>
      <c r="F1098" s="78"/>
      <c r="G1098" s="78"/>
      <c r="H1098" s="78"/>
    </row>
    <row r="1099" spans="1:8" ht="15.75">
      <c r="A1099" s="78"/>
      <c r="B1099" s="78"/>
      <c r="C1099" s="78"/>
      <c r="D1099" s="78"/>
      <c r="E1099" s="78"/>
      <c r="F1099" s="78"/>
      <c r="G1099" s="78"/>
      <c r="H1099" s="78"/>
    </row>
    <row r="1100" spans="1:8" ht="15.75">
      <c r="A1100" s="78"/>
      <c r="B1100" s="78"/>
      <c r="C1100" s="78"/>
      <c r="D1100" s="78"/>
      <c r="E1100" s="78"/>
      <c r="F1100" s="78"/>
      <c r="G1100" s="78"/>
      <c r="H1100" s="78"/>
    </row>
    <row r="1101" spans="1:8" ht="15.75">
      <c r="A1101" s="78"/>
      <c r="B1101" s="78"/>
      <c r="C1101" s="78"/>
      <c r="D1101" s="78"/>
      <c r="E1101" s="78"/>
      <c r="F1101" s="78"/>
      <c r="G1101" s="78"/>
      <c r="H1101" s="78"/>
    </row>
    <row r="1102" spans="1:8" ht="15.75">
      <c r="A1102" s="78"/>
      <c r="B1102" s="78"/>
      <c r="C1102" s="78"/>
      <c r="D1102" s="78"/>
      <c r="E1102" s="78"/>
      <c r="F1102" s="78"/>
      <c r="G1102" s="78"/>
      <c r="H1102" s="78"/>
    </row>
    <row r="1103" spans="1:8" ht="15.75">
      <c r="A1103" s="78"/>
      <c r="B1103" s="78"/>
      <c r="C1103" s="78"/>
      <c r="D1103" s="78"/>
      <c r="E1103" s="78"/>
      <c r="F1103" s="78"/>
      <c r="G1103" s="78"/>
      <c r="H1103" s="78"/>
    </row>
    <row r="1104" spans="1:8" ht="15.75">
      <c r="A1104" s="78"/>
      <c r="B1104" s="78"/>
      <c r="C1104" s="78"/>
      <c r="D1104" s="78"/>
      <c r="E1104" s="78"/>
      <c r="F1104" s="78"/>
      <c r="G1104" s="78"/>
      <c r="H1104" s="78"/>
    </row>
    <row r="1105" spans="1:8" ht="15.75">
      <c r="A1105" s="78"/>
      <c r="B1105" s="78"/>
      <c r="C1105" s="78"/>
      <c r="D1105" s="78"/>
      <c r="E1105" s="78"/>
      <c r="F1105" s="78"/>
      <c r="G1105" s="78"/>
      <c r="H1105" s="78"/>
    </row>
    <row r="1106" spans="1:8" ht="15.75">
      <c r="A1106" s="78"/>
      <c r="B1106" s="78"/>
      <c r="C1106" s="78"/>
      <c r="D1106" s="78"/>
      <c r="E1106" s="78"/>
      <c r="F1106" s="78"/>
      <c r="G1106" s="78"/>
      <c r="H1106" s="78"/>
    </row>
    <row r="1107" spans="1:8" ht="15.75">
      <c r="A1107" s="78"/>
      <c r="B1107" s="78"/>
      <c r="C1107" s="78"/>
      <c r="D1107" s="78"/>
      <c r="E1107" s="78"/>
      <c r="F1107" s="78"/>
      <c r="G1107" s="78"/>
      <c r="H1107" s="78"/>
    </row>
    <row r="1108" spans="1:8" ht="15.75">
      <c r="A1108" s="78"/>
      <c r="B1108" s="78"/>
      <c r="C1108" s="78"/>
      <c r="D1108" s="78"/>
      <c r="E1108" s="78"/>
      <c r="F1108" s="78"/>
      <c r="G1108" s="78"/>
      <c r="H1108" s="78"/>
    </row>
    <row r="1109" spans="1:8" ht="15.75">
      <c r="A1109" s="78"/>
      <c r="B1109" s="78"/>
      <c r="C1109" s="78"/>
      <c r="D1109" s="78"/>
      <c r="E1109" s="78"/>
      <c r="F1109" s="78"/>
      <c r="G1109" s="78"/>
      <c r="H1109" s="78"/>
    </row>
    <row r="1110" spans="1:8" ht="15.75">
      <c r="A1110" s="78"/>
      <c r="B1110" s="78"/>
      <c r="C1110" s="78"/>
      <c r="D1110" s="78"/>
      <c r="E1110" s="78"/>
      <c r="F1110" s="78"/>
      <c r="G1110" s="78"/>
      <c r="H1110" s="78"/>
    </row>
    <row r="1111" spans="1:8" ht="15.75">
      <c r="A1111" s="78"/>
      <c r="B1111" s="78"/>
      <c r="C1111" s="78"/>
      <c r="D1111" s="78"/>
      <c r="E1111" s="78"/>
      <c r="F1111" s="78"/>
      <c r="G1111" s="78"/>
      <c r="H1111" s="78"/>
    </row>
    <row r="1112" spans="1:8" ht="15.75">
      <c r="A1112" s="78"/>
      <c r="B1112" s="78"/>
      <c r="C1112" s="78"/>
      <c r="D1112" s="78"/>
      <c r="E1112" s="78"/>
      <c r="F1112" s="78"/>
      <c r="G1112" s="78"/>
      <c r="H1112" s="78"/>
    </row>
    <row r="1113" spans="1:8" ht="15.75">
      <c r="A1113" s="78"/>
      <c r="B1113" s="78"/>
      <c r="C1113" s="78"/>
      <c r="D1113" s="78"/>
      <c r="E1113" s="78"/>
      <c r="F1113" s="78"/>
      <c r="G1113" s="78"/>
      <c r="H1113" s="78"/>
    </row>
    <row r="1114" spans="1:8" ht="15.75">
      <c r="A1114" s="78"/>
      <c r="B1114" s="78"/>
      <c r="C1114" s="78"/>
      <c r="D1114" s="78"/>
      <c r="E1114" s="78"/>
      <c r="F1114" s="78"/>
      <c r="G1114" s="78"/>
      <c r="H1114" s="78"/>
    </row>
    <row r="1115" spans="1:8" ht="15.75">
      <c r="A1115" s="78"/>
      <c r="B1115" s="78"/>
      <c r="C1115" s="78"/>
      <c r="D1115" s="78"/>
      <c r="E1115" s="78"/>
      <c r="F1115" s="78"/>
      <c r="G1115" s="78"/>
      <c r="H1115" s="78"/>
    </row>
    <row r="1116" spans="1:8" ht="15.75">
      <c r="A1116" s="78"/>
      <c r="B1116" s="78"/>
      <c r="C1116" s="78"/>
      <c r="D1116" s="78"/>
      <c r="E1116" s="78"/>
      <c r="F1116" s="78"/>
      <c r="G1116" s="78"/>
      <c r="H1116" s="78"/>
    </row>
    <row r="1117" spans="1:8" ht="15.75">
      <c r="A1117" s="78"/>
      <c r="B1117" s="78"/>
      <c r="C1117" s="78"/>
      <c r="D1117" s="78"/>
      <c r="E1117" s="78"/>
      <c r="F1117" s="78"/>
      <c r="G1117" s="78"/>
      <c r="H1117" s="78"/>
    </row>
    <row r="1118" spans="1:8" ht="15.75">
      <c r="A1118" s="78"/>
      <c r="B1118" s="78"/>
      <c r="C1118" s="78"/>
      <c r="D1118" s="78"/>
      <c r="E1118" s="78"/>
      <c r="F1118" s="78"/>
      <c r="G1118" s="78"/>
      <c r="H1118" s="78"/>
    </row>
    <row r="1119" spans="1:8" ht="15.75">
      <c r="A1119" s="78"/>
      <c r="B1119" s="78"/>
      <c r="C1119" s="78"/>
      <c r="D1119" s="78"/>
      <c r="E1119" s="78"/>
      <c r="F1119" s="78"/>
      <c r="G1119" s="78"/>
      <c r="H1119" s="78"/>
    </row>
    <row r="1120" spans="1:8" ht="15.75">
      <c r="A1120" s="78"/>
      <c r="B1120" s="78"/>
      <c r="C1120" s="78"/>
      <c r="D1120" s="78"/>
      <c r="E1120" s="78"/>
      <c r="F1120" s="78"/>
      <c r="G1120" s="78"/>
      <c r="H1120" s="78"/>
    </row>
    <row r="1121" spans="1:8" ht="15.75">
      <c r="A1121" s="78"/>
      <c r="B1121" s="78"/>
      <c r="C1121" s="78"/>
      <c r="D1121" s="78"/>
      <c r="E1121" s="78"/>
      <c r="F1121" s="78"/>
      <c r="G1121" s="78"/>
      <c r="H1121" s="78"/>
    </row>
    <row r="1122" spans="1:8" ht="15.75">
      <c r="A1122" s="78"/>
      <c r="B1122" s="78"/>
      <c r="C1122" s="78"/>
      <c r="D1122" s="78"/>
      <c r="E1122" s="78"/>
      <c r="F1122" s="78"/>
      <c r="G1122" s="78"/>
      <c r="H1122" s="78"/>
    </row>
    <row r="1123" spans="1:8" ht="15.75">
      <c r="A1123" s="78"/>
      <c r="B1123" s="78"/>
      <c r="C1123" s="78"/>
      <c r="D1123" s="78"/>
      <c r="E1123" s="78"/>
      <c r="F1123" s="78"/>
      <c r="G1123" s="78"/>
      <c r="H1123" s="78"/>
    </row>
    <row r="1124" spans="1:8" ht="15.75">
      <c r="A1124" s="78"/>
      <c r="B1124" s="78"/>
      <c r="C1124" s="78"/>
      <c r="D1124" s="78"/>
      <c r="E1124" s="78"/>
      <c r="F1124" s="78"/>
      <c r="G1124" s="78"/>
      <c r="H1124" s="78"/>
    </row>
    <row r="1125" spans="1:8" ht="15.75">
      <c r="A1125" s="78"/>
      <c r="B1125" s="78"/>
      <c r="C1125" s="78"/>
      <c r="D1125" s="78"/>
      <c r="E1125" s="78"/>
      <c r="F1125" s="78"/>
      <c r="G1125" s="78"/>
      <c r="H1125" s="78"/>
    </row>
    <row r="1126" spans="1:8" ht="15.75">
      <c r="A1126" s="78"/>
      <c r="B1126" s="78"/>
      <c r="C1126" s="78"/>
      <c r="D1126" s="78"/>
      <c r="E1126" s="78"/>
      <c r="F1126" s="78"/>
      <c r="G1126" s="78"/>
      <c r="H1126" s="78"/>
    </row>
    <row r="1127" spans="1:8" ht="15.75">
      <c r="A1127" s="78"/>
      <c r="B1127" s="78"/>
      <c r="C1127" s="78"/>
      <c r="D1127" s="78"/>
      <c r="E1127" s="78"/>
      <c r="F1127" s="78"/>
      <c r="G1127" s="78"/>
      <c r="H1127" s="78"/>
    </row>
    <row r="1128" spans="1:8" ht="15.75">
      <c r="A1128" s="78"/>
      <c r="B1128" s="78"/>
      <c r="C1128" s="78"/>
      <c r="D1128" s="78"/>
      <c r="E1128" s="78"/>
      <c r="F1128" s="78"/>
      <c r="G1128" s="78"/>
      <c r="H1128" s="78"/>
    </row>
    <row r="1129" spans="1:8" ht="15.75">
      <c r="A1129" s="78"/>
      <c r="B1129" s="78"/>
      <c r="C1129" s="78"/>
      <c r="D1129" s="78"/>
      <c r="E1129" s="78"/>
      <c r="F1129" s="78"/>
      <c r="G1129" s="78"/>
      <c r="H1129" s="78"/>
    </row>
    <row r="1130" spans="1:8" ht="15.75">
      <c r="A1130" s="78"/>
      <c r="B1130" s="78"/>
      <c r="C1130" s="78"/>
      <c r="D1130" s="78"/>
      <c r="E1130" s="78"/>
      <c r="F1130" s="78"/>
      <c r="G1130" s="78"/>
      <c r="H1130" s="78"/>
    </row>
    <row r="1131" spans="1:8" ht="15.75">
      <c r="A1131" s="78"/>
      <c r="B1131" s="78"/>
      <c r="C1131" s="78"/>
      <c r="D1131" s="78"/>
      <c r="E1131" s="78"/>
      <c r="F1131" s="78"/>
      <c r="G1131" s="78"/>
      <c r="H1131" s="78"/>
    </row>
    <row r="1132" spans="1:8" ht="15.75">
      <c r="A1132" s="78"/>
      <c r="B1132" s="78"/>
      <c r="C1132" s="78"/>
      <c r="D1132" s="78"/>
      <c r="E1132" s="78"/>
      <c r="F1132" s="78"/>
      <c r="G1132" s="78"/>
      <c r="H1132" s="78"/>
    </row>
    <row r="1133" spans="1:8" ht="15.75">
      <c r="A1133" s="78"/>
      <c r="B1133" s="78"/>
      <c r="C1133" s="78"/>
      <c r="D1133" s="78"/>
      <c r="E1133" s="78"/>
      <c r="F1133" s="78"/>
      <c r="G1133" s="78"/>
      <c r="H1133" s="78"/>
    </row>
    <row r="1134" spans="1:8" ht="15.75">
      <c r="A1134" s="78"/>
      <c r="B1134" s="78"/>
      <c r="C1134" s="78"/>
      <c r="D1134" s="78"/>
      <c r="E1134" s="78"/>
      <c r="F1134" s="78"/>
      <c r="G1134" s="78"/>
      <c r="H1134" s="78"/>
    </row>
    <row r="1135" spans="1:8" ht="15.75">
      <c r="A1135" s="78"/>
      <c r="B1135" s="78"/>
      <c r="C1135" s="78"/>
      <c r="D1135" s="78"/>
      <c r="E1135" s="78"/>
      <c r="F1135" s="78"/>
      <c r="G1135" s="78"/>
      <c r="H1135" s="78"/>
    </row>
    <row r="1136" spans="1:8" ht="15.75">
      <c r="A1136" s="78"/>
      <c r="B1136" s="78"/>
      <c r="C1136" s="78"/>
      <c r="D1136" s="78"/>
      <c r="E1136" s="78"/>
      <c r="F1136" s="78"/>
      <c r="G1136" s="78"/>
      <c r="H1136" s="78"/>
    </row>
    <row r="1137" spans="1:8" ht="15.75">
      <c r="A1137" s="78"/>
      <c r="B1137" s="78"/>
      <c r="C1137" s="78"/>
      <c r="D1137" s="78"/>
      <c r="E1137" s="78"/>
      <c r="F1137" s="78"/>
      <c r="G1137" s="78"/>
      <c r="H1137" s="78"/>
    </row>
    <row r="1138" spans="1:8" ht="15.75">
      <c r="A1138" s="78"/>
      <c r="B1138" s="78"/>
      <c r="C1138" s="78"/>
      <c r="D1138" s="78"/>
      <c r="E1138" s="78"/>
      <c r="F1138" s="78"/>
      <c r="G1138" s="78"/>
      <c r="H1138" s="78"/>
    </row>
    <row r="1139" spans="1:8" ht="15.75">
      <c r="A1139" s="78"/>
      <c r="B1139" s="78"/>
      <c r="C1139" s="78"/>
      <c r="D1139" s="78"/>
      <c r="E1139" s="78"/>
      <c r="F1139" s="78"/>
      <c r="G1139" s="78"/>
      <c r="H1139" s="78"/>
    </row>
    <row r="1140" spans="1:8" ht="15.75">
      <c r="A1140" s="78"/>
      <c r="B1140" s="78"/>
      <c r="C1140" s="78"/>
      <c r="D1140" s="78"/>
      <c r="E1140" s="78"/>
      <c r="F1140" s="78"/>
      <c r="G1140" s="78"/>
      <c r="H1140" s="78"/>
    </row>
    <row r="1141" spans="1:8" ht="15.75">
      <c r="A1141" s="78"/>
      <c r="B1141" s="78"/>
      <c r="C1141" s="78"/>
      <c r="D1141" s="78"/>
      <c r="E1141" s="78"/>
      <c r="F1141" s="78"/>
      <c r="G1141" s="78"/>
      <c r="H1141" s="78"/>
    </row>
    <row r="1142" spans="1:8" ht="15.75">
      <c r="A1142" s="78"/>
      <c r="B1142" s="78"/>
      <c r="C1142" s="78"/>
      <c r="D1142" s="78"/>
      <c r="E1142" s="78"/>
      <c r="F1142" s="78"/>
      <c r="G1142" s="78"/>
      <c r="H1142" s="78"/>
    </row>
    <row r="1143" spans="1:8" ht="15.75">
      <c r="A1143" s="78"/>
      <c r="B1143" s="78"/>
      <c r="C1143" s="78"/>
      <c r="D1143" s="78"/>
      <c r="E1143" s="78"/>
      <c r="F1143" s="78"/>
      <c r="G1143" s="78"/>
      <c r="H1143" s="78"/>
    </row>
    <row r="1144" spans="1:8" ht="15.75">
      <c r="A1144" s="78"/>
      <c r="B1144" s="78"/>
      <c r="C1144" s="78"/>
      <c r="D1144" s="78"/>
      <c r="E1144" s="78"/>
      <c r="F1144" s="78"/>
      <c r="G1144" s="78"/>
      <c r="H1144" s="78"/>
    </row>
    <row r="1145" spans="1:8" ht="15.75">
      <c r="A1145" s="78"/>
      <c r="B1145" s="78"/>
      <c r="C1145" s="78"/>
      <c r="D1145" s="78"/>
      <c r="E1145" s="78"/>
      <c r="F1145" s="78"/>
      <c r="G1145" s="78"/>
      <c r="H1145" s="78"/>
    </row>
    <row r="1146" spans="1:8" ht="15.75">
      <c r="A1146" s="78"/>
      <c r="B1146" s="78"/>
      <c r="C1146" s="78"/>
      <c r="D1146" s="78"/>
      <c r="E1146" s="78"/>
      <c r="F1146" s="78"/>
      <c r="G1146" s="78"/>
      <c r="H1146" s="78"/>
    </row>
    <row r="1147" spans="1:8" ht="15.75">
      <c r="A1147" s="78"/>
      <c r="B1147" s="78"/>
      <c r="C1147" s="78"/>
      <c r="D1147" s="78"/>
      <c r="E1147" s="78"/>
      <c r="F1147" s="78"/>
      <c r="G1147" s="78"/>
      <c r="H1147" s="78"/>
    </row>
    <row r="1148" spans="1:8" ht="15.75">
      <c r="A1148" s="78"/>
      <c r="B1148" s="78"/>
      <c r="C1148" s="78"/>
      <c r="D1148" s="78"/>
      <c r="E1148" s="78"/>
      <c r="F1148" s="78"/>
      <c r="G1148" s="78"/>
      <c r="H1148" s="78"/>
    </row>
    <row r="1149" spans="1:8" ht="15.75">
      <c r="A1149" s="78"/>
      <c r="B1149" s="78"/>
      <c r="C1149" s="78"/>
      <c r="D1149" s="78"/>
      <c r="E1149" s="78"/>
      <c r="F1149" s="78"/>
      <c r="G1149" s="78"/>
      <c r="H1149" s="78"/>
    </row>
    <row r="1150" spans="1:8" ht="15.75">
      <c r="A1150" s="78"/>
      <c r="B1150" s="78"/>
      <c r="C1150" s="78"/>
      <c r="D1150" s="78"/>
      <c r="E1150" s="78"/>
      <c r="F1150" s="78"/>
      <c r="G1150" s="78"/>
      <c r="H1150" s="78"/>
    </row>
    <row r="1151" spans="1:8" ht="15.75">
      <c r="A1151" s="78"/>
      <c r="B1151" s="78"/>
      <c r="C1151" s="78"/>
      <c r="D1151" s="78"/>
      <c r="E1151" s="78"/>
      <c r="F1151" s="78"/>
      <c r="G1151" s="78"/>
      <c r="H1151" s="78"/>
    </row>
    <row r="1152" spans="1:8" ht="15.75">
      <c r="A1152" s="78"/>
      <c r="B1152" s="78"/>
      <c r="C1152" s="78"/>
      <c r="D1152" s="78"/>
      <c r="E1152" s="78"/>
      <c r="F1152" s="78"/>
      <c r="G1152" s="78"/>
      <c r="H1152" s="78"/>
    </row>
    <row r="1153" spans="1:8" ht="15.75">
      <c r="A1153" s="78"/>
      <c r="B1153" s="78"/>
      <c r="C1153" s="78"/>
      <c r="D1153" s="78"/>
      <c r="E1153" s="78"/>
      <c r="F1153" s="78"/>
      <c r="G1153" s="78"/>
      <c r="H1153" s="78"/>
    </row>
    <row r="1154" spans="1:8" ht="15.75">
      <c r="A1154" s="78"/>
      <c r="B1154" s="78"/>
      <c r="C1154" s="78"/>
      <c r="D1154" s="78"/>
      <c r="E1154" s="78"/>
      <c r="F1154" s="78"/>
      <c r="G1154" s="78"/>
      <c r="H1154" s="78"/>
    </row>
    <row r="1155" spans="1:8" ht="15.75">
      <c r="A1155" s="78"/>
      <c r="B1155" s="78"/>
      <c r="C1155" s="78"/>
      <c r="D1155" s="78"/>
      <c r="E1155" s="78"/>
      <c r="F1155" s="78"/>
      <c r="G1155" s="78"/>
      <c r="H1155" s="78"/>
    </row>
    <row r="1156" spans="1:8" ht="15.75">
      <c r="A1156" s="78"/>
      <c r="B1156" s="78"/>
      <c r="C1156" s="78"/>
      <c r="D1156" s="78"/>
      <c r="E1156" s="78"/>
      <c r="F1156" s="78"/>
      <c r="G1156" s="78"/>
      <c r="H1156" s="78"/>
    </row>
    <row r="1157" spans="1:8" ht="15.75">
      <c r="A1157" s="78"/>
      <c r="B1157" s="78"/>
      <c r="C1157" s="78"/>
      <c r="D1157" s="78"/>
      <c r="E1157" s="78"/>
      <c r="F1157" s="78"/>
      <c r="G1157" s="78"/>
      <c r="H1157" s="78"/>
    </row>
    <row r="1158" spans="1:8" ht="15.75">
      <c r="A1158" s="78"/>
      <c r="B1158" s="78"/>
      <c r="C1158" s="78"/>
      <c r="D1158" s="78"/>
      <c r="E1158" s="78"/>
      <c r="F1158" s="78"/>
      <c r="G1158" s="78"/>
      <c r="H1158" s="78"/>
    </row>
    <row r="1159" spans="1:8" ht="15.75">
      <c r="A1159" s="78"/>
      <c r="B1159" s="78"/>
      <c r="C1159" s="78"/>
      <c r="D1159" s="78"/>
      <c r="E1159" s="78"/>
      <c r="F1159" s="78"/>
      <c r="G1159" s="78"/>
      <c r="H1159" s="78"/>
    </row>
    <row r="1160" spans="1:8" ht="15.75">
      <c r="A1160" s="78"/>
      <c r="B1160" s="78"/>
      <c r="C1160" s="78"/>
      <c r="D1160" s="78"/>
      <c r="E1160" s="78"/>
      <c r="F1160" s="78"/>
      <c r="G1160" s="78"/>
      <c r="H1160" s="78"/>
    </row>
    <row r="1161" spans="1:8" ht="15.75">
      <c r="A1161" s="78"/>
      <c r="B1161" s="78"/>
      <c r="C1161" s="78"/>
      <c r="D1161" s="78"/>
      <c r="E1161" s="78"/>
      <c r="F1161" s="78"/>
      <c r="G1161" s="78"/>
      <c r="H1161" s="78"/>
    </row>
    <row r="1162" spans="1:8" ht="15.75">
      <c r="A1162" s="78"/>
      <c r="B1162" s="78"/>
      <c r="C1162" s="78"/>
      <c r="D1162" s="78"/>
      <c r="E1162" s="78"/>
      <c r="F1162" s="78"/>
      <c r="G1162" s="78"/>
      <c r="H1162" s="78"/>
    </row>
    <row r="1163" spans="1:8" ht="15.75">
      <c r="A1163" s="78"/>
      <c r="B1163" s="78"/>
      <c r="C1163" s="78"/>
      <c r="D1163" s="78"/>
      <c r="E1163" s="78"/>
      <c r="F1163" s="78"/>
      <c r="G1163" s="78"/>
      <c r="H1163" s="78"/>
    </row>
    <row r="1164" spans="1:8" ht="15.75">
      <c r="A1164" s="78"/>
      <c r="B1164" s="78"/>
      <c r="C1164" s="78"/>
      <c r="D1164" s="78"/>
      <c r="E1164" s="78"/>
      <c r="F1164" s="78"/>
      <c r="G1164" s="78"/>
      <c r="H1164" s="78"/>
    </row>
    <row r="1165" spans="1:8" ht="15.75">
      <c r="A1165" s="78"/>
      <c r="B1165" s="78"/>
      <c r="C1165" s="78"/>
      <c r="D1165" s="78"/>
      <c r="E1165" s="78"/>
      <c r="F1165" s="78"/>
      <c r="G1165" s="78"/>
      <c r="H1165" s="78"/>
    </row>
    <row r="1166" spans="1:8" ht="15.75">
      <c r="A1166" s="78"/>
      <c r="B1166" s="78"/>
      <c r="C1166" s="78"/>
      <c r="D1166" s="78"/>
      <c r="E1166" s="78"/>
      <c r="F1166" s="78"/>
      <c r="G1166" s="78"/>
      <c r="H1166" s="78"/>
    </row>
    <row r="1167" spans="1:8" ht="15.75">
      <c r="A1167" s="78"/>
      <c r="B1167" s="78"/>
      <c r="C1167" s="78"/>
      <c r="D1167" s="78"/>
      <c r="E1167" s="78"/>
      <c r="F1167" s="78"/>
      <c r="G1167" s="78"/>
      <c r="H1167" s="78"/>
    </row>
    <row r="1168" spans="1:8" ht="15.75">
      <c r="A1168" s="78"/>
      <c r="B1168" s="78"/>
      <c r="C1168" s="78"/>
      <c r="D1168" s="78"/>
      <c r="E1168" s="78"/>
      <c r="F1168" s="78"/>
      <c r="G1168" s="78"/>
      <c r="H1168" s="78"/>
    </row>
    <row r="1169" spans="1:8" ht="15.75">
      <c r="A1169" s="78"/>
      <c r="B1169" s="78"/>
      <c r="C1169" s="78"/>
      <c r="D1169" s="78"/>
      <c r="E1169" s="78"/>
      <c r="F1169" s="78"/>
      <c r="G1169" s="78"/>
      <c r="H1169" s="78"/>
    </row>
    <row r="1170" spans="1:8" ht="15.75">
      <c r="A1170" s="78"/>
      <c r="B1170" s="78"/>
      <c r="C1170" s="78"/>
      <c r="D1170" s="78"/>
      <c r="E1170" s="78"/>
      <c r="F1170" s="78"/>
      <c r="G1170" s="78"/>
      <c r="H1170" s="78"/>
    </row>
    <row r="1171" spans="1:8" ht="15.75">
      <c r="A1171" s="78"/>
      <c r="B1171" s="78"/>
      <c r="C1171" s="78"/>
      <c r="D1171" s="78"/>
      <c r="E1171" s="78"/>
      <c r="F1171" s="78"/>
      <c r="G1171" s="78"/>
      <c r="H1171" s="78"/>
    </row>
    <row r="1172" spans="1:8" ht="15.75">
      <c r="A1172" s="78"/>
      <c r="B1172" s="78"/>
      <c r="C1172" s="78"/>
      <c r="D1172" s="78"/>
      <c r="E1172" s="78"/>
      <c r="F1172" s="78"/>
      <c r="G1172" s="78"/>
      <c r="H1172" s="78"/>
    </row>
    <row r="1173" spans="1:8" ht="15.75">
      <c r="A1173" s="78"/>
      <c r="B1173" s="78"/>
      <c r="C1173" s="78"/>
      <c r="D1173" s="78"/>
      <c r="E1173" s="78"/>
      <c r="F1173" s="78"/>
      <c r="G1173" s="78"/>
      <c r="H1173" s="78"/>
    </row>
    <row r="1174" spans="1:8" ht="15.75">
      <c r="A1174" s="78"/>
      <c r="B1174" s="78"/>
      <c r="C1174" s="78"/>
      <c r="D1174" s="78"/>
      <c r="E1174" s="78"/>
      <c r="F1174" s="78"/>
      <c r="G1174" s="78"/>
      <c r="H1174" s="78"/>
    </row>
    <row r="1175" spans="1:8" ht="15.75">
      <c r="A1175" s="78"/>
      <c r="B1175" s="78"/>
      <c r="C1175" s="78"/>
      <c r="D1175" s="78"/>
      <c r="E1175" s="78"/>
      <c r="F1175" s="78"/>
      <c r="G1175" s="78"/>
      <c r="H1175" s="78"/>
    </row>
    <row r="1176" spans="1:8" ht="15.75">
      <c r="A1176" s="78"/>
      <c r="B1176" s="78"/>
      <c r="C1176" s="78"/>
      <c r="D1176" s="78"/>
      <c r="E1176" s="78"/>
      <c r="F1176" s="78"/>
      <c r="G1176" s="78"/>
      <c r="H1176" s="78"/>
    </row>
    <row r="1177" spans="1:8" ht="15.75">
      <c r="A1177" s="78"/>
      <c r="B1177" s="78"/>
      <c r="C1177" s="78"/>
      <c r="D1177" s="78"/>
      <c r="E1177" s="78"/>
      <c r="F1177" s="78"/>
      <c r="G1177" s="78"/>
      <c r="H1177" s="78"/>
    </row>
    <row r="1178" spans="1:8" ht="15.75">
      <c r="A1178" s="78"/>
      <c r="B1178" s="78"/>
      <c r="C1178" s="78"/>
      <c r="D1178" s="78"/>
      <c r="E1178" s="78"/>
      <c r="F1178" s="78"/>
      <c r="G1178" s="78"/>
      <c r="H1178" s="78"/>
    </row>
    <row r="1179" spans="1:8" ht="15.75">
      <c r="A1179" s="78"/>
      <c r="B1179" s="78"/>
      <c r="C1179" s="78"/>
      <c r="D1179" s="78"/>
      <c r="E1179" s="78"/>
      <c r="F1179" s="78"/>
      <c r="G1179" s="78"/>
      <c r="H1179" s="78"/>
    </row>
    <row r="1180" spans="1:8" ht="15.75">
      <c r="A1180" s="78"/>
      <c r="B1180" s="78"/>
      <c r="C1180" s="78"/>
      <c r="D1180" s="78"/>
      <c r="E1180" s="78"/>
      <c r="F1180" s="78"/>
      <c r="G1180" s="78"/>
      <c r="H1180" s="78"/>
    </row>
    <row r="1181" spans="1:8" ht="15.75">
      <c r="A1181" s="78"/>
      <c r="B1181" s="78"/>
      <c r="C1181" s="78"/>
      <c r="D1181" s="78"/>
      <c r="E1181" s="78"/>
      <c r="F1181" s="78"/>
      <c r="G1181" s="78"/>
      <c r="H1181" s="78"/>
    </row>
    <row r="1182" spans="1:8" ht="15.75">
      <c r="A1182" s="78"/>
      <c r="B1182" s="78"/>
      <c r="C1182" s="78"/>
      <c r="D1182" s="78"/>
      <c r="E1182" s="78"/>
      <c r="F1182" s="78"/>
      <c r="G1182" s="78"/>
      <c r="H1182" s="78"/>
    </row>
    <row r="1183" spans="1:8" ht="15.75">
      <c r="A1183" s="78"/>
      <c r="B1183" s="78"/>
      <c r="C1183" s="78"/>
      <c r="D1183" s="78"/>
      <c r="E1183" s="78"/>
      <c r="F1183" s="78"/>
      <c r="G1183" s="78"/>
      <c r="H1183" s="78"/>
    </row>
    <row r="1184" spans="1:8" ht="15.75">
      <c r="A1184" s="78"/>
      <c r="B1184" s="78"/>
      <c r="C1184" s="78"/>
      <c r="D1184" s="78"/>
      <c r="E1184" s="78"/>
      <c r="F1184" s="78"/>
      <c r="G1184" s="78"/>
      <c r="H1184" s="78"/>
    </row>
    <row r="1185" spans="1:8" ht="15.75">
      <c r="A1185" s="78"/>
      <c r="B1185" s="78"/>
      <c r="C1185" s="78"/>
      <c r="D1185" s="78"/>
      <c r="E1185" s="78"/>
      <c r="F1185" s="78"/>
      <c r="G1185" s="78"/>
      <c r="H1185" s="78"/>
    </row>
    <row r="1186" spans="1:8" ht="15.75">
      <c r="A1186" s="78"/>
      <c r="B1186" s="78"/>
      <c r="C1186" s="78"/>
      <c r="D1186" s="78"/>
      <c r="E1186" s="78"/>
      <c r="F1186" s="78"/>
      <c r="G1186" s="78"/>
      <c r="H1186" s="78"/>
    </row>
    <row r="1187" spans="1:8" ht="15.75">
      <c r="A1187" s="78"/>
      <c r="B1187" s="78"/>
      <c r="C1187" s="78"/>
      <c r="D1187" s="78"/>
      <c r="E1187" s="78"/>
      <c r="F1187" s="78"/>
      <c r="G1187" s="78"/>
      <c r="H1187" s="78"/>
    </row>
    <row r="1188" spans="1:8" ht="15.75">
      <c r="A1188" s="78"/>
      <c r="B1188" s="78"/>
      <c r="C1188" s="78"/>
      <c r="D1188" s="78"/>
      <c r="E1188" s="78"/>
      <c r="F1188" s="78"/>
      <c r="G1188" s="78"/>
      <c r="H1188" s="78"/>
    </row>
    <row r="1189" spans="1:8" ht="15.75">
      <c r="A1189" s="78"/>
      <c r="B1189" s="78"/>
      <c r="C1189" s="78"/>
      <c r="D1189" s="78"/>
      <c r="E1189" s="78"/>
      <c r="F1189" s="78"/>
      <c r="G1189" s="78"/>
      <c r="H1189" s="78"/>
    </row>
    <row r="1190" spans="1:8" ht="15.75">
      <c r="A1190" s="78"/>
      <c r="B1190" s="78"/>
      <c r="C1190" s="78"/>
      <c r="D1190" s="78"/>
      <c r="E1190" s="78"/>
      <c r="F1190" s="78"/>
      <c r="G1190" s="78"/>
      <c r="H1190" s="78"/>
    </row>
    <row r="1191" spans="1:8" ht="15.75">
      <c r="A1191" s="78"/>
      <c r="B1191" s="78"/>
      <c r="C1191" s="78"/>
      <c r="D1191" s="78"/>
      <c r="E1191" s="78"/>
      <c r="F1191" s="78"/>
      <c r="G1191" s="78"/>
      <c r="H1191" s="78"/>
    </row>
    <row r="1192" spans="1:8" ht="15.75">
      <c r="A1192" s="78"/>
      <c r="B1192" s="78"/>
      <c r="C1192" s="78"/>
      <c r="D1192" s="78"/>
      <c r="E1192" s="78"/>
      <c r="F1192" s="78"/>
      <c r="G1192" s="78"/>
      <c r="H1192" s="78"/>
    </row>
    <row r="1193" spans="1:8" ht="15.75">
      <c r="A1193" s="78"/>
      <c r="B1193" s="78"/>
      <c r="C1193" s="78"/>
      <c r="D1193" s="78"/>
      <c r="E1193" s="78"/>
      <c r="F1193" s="78"/>
      <c r="G1193" s="78"/>
      <c r="H1193" s="78"/>
    </row>
    <row r="1194" spans="1:8" ht="15.75">
      <c r="A1194" s="78"/>
      <c r="B1194" s="78"/>
      <c r="C1194" s="78"/>
      <c r="D1194" s="78"/>
      <c r="E1194" s="78"/>
      <c r="F1194" s="78"/>
      <c r="G1194" s="78"/>
      <c r="H1194" s="78"/>
    </row>
    <row r="1195" spans="1:8" ht="15.75">
      <c r="A1195" s="78"/>
      <c r="B1195" s="78"/>
      <c r="C1195" s="78"/>
      <c r="D1195" s="78"/>
      <c r="E1195" s="78"/>
      <c r="F1195" s="78"/>
      <c r="G1195" s="78"/>
      <c r="H1195" s="78"/>
    </row>
    <row r="1196" spans="1:8" ht="15.75">
      <c r="A1196" s="78"/>
      <c r="B1196" s="78"/>
      <c r="C1196" s="78"/>
      <c r="D1196" s="78"/>
      <c r="E1196" s="78"/>
      <c r="F1196" s="78"/>
      <c r="G1196" s="78"/>
      <c r="H1196" s="78"/>
    </row>
    <row r="1197" spans="1:8" ht="15.75">
      <c r="A1197" s="78"/>
      <c r="B1197" s="78"/>
      <c r="C1197" s="78"/>
      <c r="D1197" s="78"/>
      <c r="E1197" s="78"/>
      <c r="F1197" s="78"/>
      <c r="G1197" s="78"/>
      <c r="H1197" s="78"/>
    </row>
    <row r="1198" spans="1:8" ht="15.75">
      <c r="A1198" s="78"/>
      <c r="B1198" s="78"/>
      <c r="C1198" s="78"/>
      <c r="D1198" s="78"/>
      <c r="E1198" s="78"/>
      <c r="F1198" s="78"/>
      <c r="G1198" s="78"/>
      <c r="H1198" s="78"/>
    </row>
    <row r="1199" spans="1:8" ht="15.75">
      <c r="A1199" s="78"/>
      <c r="B1199" s="78"/>
      <c r="C1199" s="78"/>
      <c r="D1199" s="78"/>
      <c r="E1199" s="78"/>
      <c r="F1199" s="78"/>
      <c r="G1199" s="78"/>
      <c r="H1199" s="78"/>
    </row>
    <row r="1200" spans="1:8" ht="15.75">
      <c r="A1200" s="78"/>
      <c r="B1200" s="78"/>
      <c r="C1200" s="78"/>
      <c r="D1200" s="78"/>
      <c r="E1200" s="78"/>
      <c r="F1200" s="78"/>
      <c r="G1200" s="78"/>
      <c r="H1200" s="78"/>
    </row>
    <row r="1201" spans="1:8" ht="15.75">
      <c r="A1201" s="78"/>
      <c r="B1201" s="78"/>
      <c r="C1201" s="78"/>
      <c r="D1201" s="78"/>
      <c r="E1201" s="78"/>
      <c r="F1201" s="78"/>
      <c r="G1201" s="78"/>
      <c r="H1201" s="78"/>
    </row>
    <row r="1202" spans="1:8" ht="15.75">
      <c r="A1202" s="78"/>
      <c r="B1202" s="78"/>
      <c r="C1202" s="78"/>
      <c r="D1202" s="78"/>
      <c r="E1202" s="78"/>
      <c r="F1202" s="78"/>
      <c r="G1202" s="78"/>
      <c r="H1202" s="78"/>
    </row>
    <row r="1203" spans="1:8" ht="15.75">
      <c r="A1203" s="78"/>
      <c r="B1203" s="78"/>
      <c r="C1203" s="78"/>
      <c r="D1203" s="78"/>
      <c r="E1203" s="78"/>
      <c r="F1203" s="78"/>
      <c r="G1203" s="78"/>
      <c r="H1203" s="78"/>
    </row>
    <row r="1204" spans="1:8" ht="15.75">
      <c r="A1204" s="78"/>
      <c r="B1204" s="78"/>
      <c r="C1204" s="78"/>
      <c r="D1204" s="78"/>
      <c r="E1204" s="78"/>
      <c r="F1204" s="78"/>
      <c r="G1204" s="78"/>
      <c r="H1204" s="78"/>
    </row>
    <row r="1205" spans="1:8" ht="15.75">
      <c r="A1205" s="78"/>
      <c r="B1205" s="78"/>
      <c r="C1205" s="78"/>
      <c r="D1205" s="78"/>
      <c r="E1205" s="78"/>
      <c r="F1205" s="78"/>
      <c r="G1205" s="78"/>
      <c r="H1205" s="78"/>
    </row>
    <row r="1206" spans="1:8" ht="15.75">
      <c r="A1206" s="78"/>
      <c r="B1206" s="78"/>
      <c r="C1206" s="78"/>
      <c r="D1206" s="78"/>
      <c r="E1206" s="78"/>
      <c r="F1206" s="78"/>
      <c r="G1206" s="78"/>
      <c r="H1206" s="78"/>
    </row>
    <row r="1207" spans="1:8" ht="15.75">
      <c r="A1207" s="78"/>
      <c r="B1207" s="78"/>
      <c r="C1207" s="78"/>
      <c r="D1207" s="78"/>
      <c r="E1207" s="78"/>
      <c r="F1207" s="78"/>
      <c r="G1207" s="78"/>
      <c r="H1207" s="78"/>
    </row>
    <row r="1208" spans="1:8" ht="15.75">
      <c r="A1208" s="78"/>
      <c r="B1208" s="78"/>
      <c r="C1208" s="78"/>
      <c r="D1208" s="78"/>
      <c r="E1208" s="78"/>
      <c r="F1208" s="78"/>
      <c r="G1208" s="78"/>
      <c r="H1208" s="78"/>
    </row>
    <row r="1209" spans="1:8" ht="15.75">
      <c r="A1209" s="78"/>
      <c r="B1209" s="78"/>
      <c r="C1209" s="78"/>
      <c r="D1209" s="78"/>
      <c r="E1209" s="78"/>
      <c r="F1209" s="78"/>
      <c r="G1209" s="78"/>
      <c r="H1209" s="78"/>
    </row>
    <row r="1210" spans="1:8" ht="15.75">
      <c r="A1210" s="78"/>
      <c r="B1210" s="78"/>
      <c r="C1210" s="78"/>
      <c r="D1210" s="78"/>
      <c r="E1210" s="78"/>
      <c r="F1210" s="78"/>
      <c r="G1210" s="78"/>
      <c r="H1210" s="78"/>
    </row>
    <row r="1211" spans="1:8" ht="15.75">
      <c r="A1211" s="78"/>
      <c r="B1211" s="78"/>
      <c r="C1211" s="78"/>
      <c r="D1211" s="78"/>
      <c r="E1211" s="78"/>
      <c r="F1211" s="78"/>
      <c r="G1211" s="78"/>
      <c r="H1211" s="78"/>
    </row>
    <row r="1212" spans="1:8" ht="15.75">
      <c r="A1212" s="78"/>
      <c r="B1212" s="78"/>
      <c r="C1212" s="78"/>
      <c r="D1212" s="78"/>
      <c r="E1212" s="78"/>
      <c r="F1212" s="78"/>
      <c r="G1212" s="78"/>
      <c r="H1212" s="78"/>
    </row>
    <row r="1213" spans="1:8" ht="15.75">
      <c r="A1213" s="78"/>
      <c r="B1213" s="78"/>
      <c r="C1213" s="78"/>
      <c r="D1213" s="78"/>
      <c r="E1213" s="78"/>
      <c r="F1213" s="78"/>
      <c r="G1213" s="78"/>
      <c r="H1213" s="78"/>
    </row>
    <row r="1214" spans="1:8" ht="15.75">
      <c r="A1214" s="78"/>
      <c r="B1214" s="78"/>
      <c r="C1214" s="78"/>
      <c r="D1214" s="78"/>
      <c r="E1214" s="78"/>
      <c r="F1214" s="78"/>
      <c r="G1214" s="78"/>
      <c r="H1214" s="78"/>
    </row>
    <row r="1215" spans="1:8" ht="15.75">
      <c r="A1215" s="78"/>
      <c r="B1215" s="78"/>
      <c r="C1215" s="78"/>
      <c r="D1215" s="78"/>
      <c r="E1215" s="78"/>
      <c r="F1215" s="78"/>
      <c r="G1215" s="78"/>
      <c r="H1215" s="78"/>
    </row>
    <row r="1216" spans="1:8" ht="15.75">
      <c r="A1216" s="78"/>
      <c r="B1216" s="78"/>
      <c r="C1216" s="78"/>
      <c r="D1216" s="78"/>
      <c r="E1216" s="78"/>
      <c r="F1216" s="78"/>
      <c r="G1216" s="78"/>
      <c r="H1216" s="78"/>
    </row>
    <row r="1217" spans="1:8" ht="15.75">
      <c r="A1217" s="78"/>
      <c r="B1217" s="78"/>
      <c r="C1217" s="78"/>
      <c r="D1217" s="78"/>
      <c r="E1217" s="78"/>
      <c r="F1217" s="78"/>
      <c r="G1217" s="78"/>
      <c r="H1217" s="78"/>
    </row>
    <row r="1218" spans="1:8" ht="15.75">
      <c r="A1218" s="78"/>
      <c r="B1218" s="78"/>
      <c r="C1218" s="78"/>
      <c r="D1218" s="78"/>
      <c r="E1218" s="78"/>
      <c r="F1218" s="78"/>
      <c r="G1218" s="78"/>
      <c r="H1218" s="78"/>
    </row>
    <row r="1219" spans="1:8" ht="15.75">
      <c r="A1219" s="78"/>
      <c r="B1219" s="78"/>
      <c r="C1219" s="78"/>
      <c r="D1219" s="78"/>
      <c r="E1219" s="78"/>
      <c r="F1219" s="78"/>
      <c r="G1219" s="78"/>
      <c r="H1219" s="78"/>
    </row>
    <row r="1220" spans="1:8" ht="15.75">
      <c r="A1220" s="78"/>
      <c r="B1220" s="78"/>
      <c r="C1220" s="78"/>
      <c r="D1220" s="78"/>
      <c r="E1220" s="78"/>
      <c r="F1220" s="78"/>
      <c r="G1220" s="78"/>
      <c r="H1220" s="78"/>
    </row>
    <row r="1221" spans="1:8" ht="15.75">
      <c r="A1221" s="78"/>
      <c r="B1221" s="78"/>
      <c r="C1221" s="78"/>
      <c r="D1221" s="78"/>
      <c r="E1221" s="78"/>
      <c r="F1221" s="78"/>
      <c r="G1221" s="78"/>
      <c r="H1221" s="78"/>
    </row>
    <row r="1222" spans="1:8" ht="15.75">
      <c r="A1222" s="78"/>
      <c r="B1222" s="78"/>
      <c r="C1222" s="78"/>
      <c r="D1222" s="78"/>
      <c r="E1222" s="78"/>
      <c r="F1222" s="78"/>
      <c r="G1222" s="78"/>
      <c r="H1222" s="78"/>
    </row>
    <row r="1223" spans="1:8" ht="15.75">
      <c r="A1223" s="78"/>
      <c r="B1223" s="78"/>
      <c r="C1223" s="78"/>
      <c r="D1223" s="78"/>
      <c r="E1223" s="78"/>
      <c r="F1223" s="78"/>
      <c r="G1223" s="78"/>
      <c r="H1223" s="78"/>
    </row>
    <row r="1224" spans="1:8" ht="15.75">
      <c r="A1224" s="78"/>
      <c r="B1224" s="78"/>
      <c r="C1224" s="78"/>
      <c r="D1224" s="78"/>
      <c r="E1224" s="78"/>
      <c r="F1224" s="78"/>
      <c r="G1224" s="78"/>
      <c r="H1224" s="78"/>
    </row>
    <row r="1225" spans="1:8" ht="15.75">
      <c r="A1225" s="78"/>
      <c r="B1225" s="78"/>
      <c r="C1225" s="78"/>
      <c r="D1225" s="78"/>
      <c r="E1225" s="78"/>
      <c r="F1225" s="78"/>
      <c r="G1225" s="78"/>
      <c r="H1225" s="78"/>
    </row>
    <row r="1226" spans="1:8" ht="15.75">
      <c r="A1226" s="78"/>
      <c r="B1226" s="78"/>
      <c r="C1226" s="78"/>
      <c r="D1226" s="78"/>
      <c r="E1226" s="78"/>
      <c r="F1226" s="78"/>
      <c r="G1226" s="78"/>
      <c r="H1226" s="78"/>
    </row>
    <row r="1227" spans="1:8" ht="15.75">
      <c r="A1227" s="78"/>
      <c r="B1227" s="78"/>
      <c r="C1227" s="78"/>
      <c r="D1227" s="78"/>
      <c r="E1227" s="78"/>
      <c r="F1227" s="78"/>
      <c r="G1227" s="78"/>
      <c r="H1227" s="78"/>
    </row>
    <row r="1228" spans="1:8" ht="15.75">
      <c r="A1228" s="78"/>
      <c r="B1228" s="78"/>
      <c r="C1228" s="78"/>
      <c r="D1228" s="78"/>
      <c r="E1228" s="78"/>
      <c r="F1228" s="78"/>
      <c r="G1228" s="78"/>
      <c r="H1228" s="78"/>
    </row>
    <row r="1229" spans="1:8" ht="15.75">
      <c r="A1229" s="78"/>
      <c r="B1229" s="78"/>
      <c r="C1229" s="78"/>
      <c r="D1229" s="78"/>
      <c r="E1229" s="78"/>
      <c r="F1229" s="78"/>
      <c r="G1229" s="78"/>
      <c r="H1229" s="78"/>
    </row>
    <row r="1230" spans="1:8" ht="15.75">
      <c r="A1230" s="78"/>
      <c r="B1230" s="78"/>
      <c r="C1230" s="78"/>
      <c r="D1230" s="78"/>
      <c r="E1230" s="78"/>
      <c r="F1230" s="78"/>
      <c r="G1230" s="78"/>
      <c r="H1230" s="78"/>
    </row>
    <row r="1231" spans="1:8" ht="15.75">
      <c r="A1231" s="78"/>
      <c r="B1231" s="78"/>
      <c r="C1231" s="78"/>
      <c r="D1231" s="78"/>
      <c r="E1231" s="78"/>
      <c r="F1231" s="78"/>
      <c r="G1231" s="78"/>
      <c r="H1231" s="78"/>
    </row>
    <row r="1232" spans="1:8" ht="15.75">
      <c r="A1232" s="78"/>
      <c r="B1232" s="78"/>
      <c r="C1232" s="78"/>
      <c r="D1232" s="78"/>
      <c r="E1232" s="78"/>
      <c r="F1232" s="78"/>
      <c r="G1232" s="78"/>
      <c r="H1232" s="78"/>
    </row>
    <row r="1233" spans="1:8" ht="15.75">
      <c r="A1233" s="78"/>
      <c r="B1233" s="78"/>
      <c r="C1233" s="78"/>
      <c r="D1233" s="78"/>
      <c r="E1233" s="78"/>
      <c r="F1233" s="78"/>
      <c r="G1233" s="78"/>
      <c r="H1233" s="78"/>
    </row>
    <row r="1234" spans="1:8" ht="15.75">
      <c r="A1234" s="78"/>
      <c r="B1234" s="78"/>
      <c r="C1234" s="78"/>
      <c r="D1234" s="78"/>
      <c r="E1234" s="78"/>
      <c r="F1234" s="78"/>
      <c r="G1234" s="78"/>
      <c r="H1234" s="78"/>
    </row>
    <row r="1235" spans="1:8" ht="15.75">
      <c r="A1235" s="78"/>
      <c r="B1235" s="78"/>
      <c r="C1235" s="78"/>
      <c r="D1235" s="78"/>
      <c r="E1235" s="78"/>
      <c r="F1235" s="78"/>
      <c r="G1235" s="78"/>
      <c r="H1235" s="78"/>
    </row>
    <row r="1236" spans="1:8" ht="15.75">
      <c r="A1236" s="78"/>
      <c r="B1236" s="78"/>
      <c r="C1236" s="78"/>
      <c r="D1236" s="78"/>
      <c r="E1236" s="78"/>
      <c r="F1236" s="78"/>
      <c r="G1236" s="78"/>
      <c r="H1236" s="78"/>
    </row>
    <row r="1237" spans="1:8" ht="15.75">
      <c r="A1237" s="78"/>
      <c r="B1237" s="78"/>
      <c r="C1237" s="78"/>
      <c r="D1237" s="78"/>
      <c r="E1237" s="78"/>
      <c r="F1237" s="78"/>
      <c r="G1237" s="78"/>
      <c r="H1237" s="78"/>
    </row>
    <row r="1238" spans="1:8" ht="15.75">
      <c r="A1238" s="78"/>
      <c r="B1238" s="78"/>
      <c r="C1238" s="78"/>
      <c r="D1238" s="78"/>
      <c r="E1238" s="78"/>
      <c r="F1238" s="78"/>
      <c r="G1238" s="78"/>
      <c r="H1238" s="78"/>
    </row>
    <row r="1239" spans="1:8" ht="15.75">
      <c r="A1239" s="78"/>
      <c r="B1239" s="78"/>
      <c r="C1239" s="78"/>
      <c r="D1239" s="78"/>
      <c r="E1239" s="78"/>
      <c r="F1239" s="78"/>
      <c r="G1239" s="78"/>
      <c r="H1239" s="78"/>
    </row>
    <row r="1240" spans="1:8" ht="15.75">
      <c r="A1240" s="78"/>
      <c r="B1240" s="78"/>
      <c r="C1240" s="78"/>
      <c r="D1240" s="78"/>
      <c r="E1240" s="78"/>
      <c r="F1240" s="78"/>
      <c r="G1240" s="78"/>
      <c r="H1240" s="78"/>
    </row>
    <row r="1241" spans="1:8" ht="15.75">
      <c r="A1241" s="78"/>
      <c r="B1241" s="78"/>
      <c r="C1241" s="78"/>
      <c r="D1241" s="78"/>
      <c r="E1241" s="78"/>
      <c r="F1241" s="78"/>
      <c r="G1241" s="78"/>
      <c r="H1241" s="78"/>
    </row>
    <row r="1242" spans="1:8" ht="15.75">
      <c r="A1242" s="78"/>
      <c r="B1242" s="78"/>
      <c r="C1242" s="78"/>
      <c r="D1242" s="78"/>
      <c r="E1242" s="78"/>
      <c r="F1242" s="78"/>
      <c r="G1242" s="78"/>
      <c r="H1242" s="78"/>
    </row>
    <row r="1243" spans="1:8" ht="15.75">
      <c r="A1243" s="78"/>
      <c r="B1243" s="78"/>
      <c r="C1243" s="78"/>
      <c r="D1243" s="78"/>
      <c r="E1243" s="78"/>
      <c r="F1243" s="78"/>
      <c r="G1243" s="78"/>
      <c r="H1243" s="78"/>
    </row>
    <row r="1244" spans="1:8" ht="15.75">
      <c r="A1244" s="78"/>
      <c r="B1244" s="78"/>
      <c r="C1244" s="78"/>
      <c r="D1244" s="78"/>
      <c r="E1244" s="78"/>
      <c r="F1244" s="78"/>
      <c r="G1244" s="78"/>
      <c r="H1244" s="78"/>
    </row>
    <row r="1245" spans="1:8" ht="15.75">
      <c r="A1245" s="78"/>
      <c r="B1245" s="78"/>
      <c r="C1245" s="78"/>
      <c r="D1245" s="78"/>
      <c r="E1245" s="78"/>
      <c r="F1245" s="78"/>
      <c r="G1245" s="78"/>
      <c r="H1245" s="78"/>
    </row>
    <row r="1246" spans="1:8" ht="15.75">
      <c r="A1246" s="78"/>
      <c r="B1246" s="78"/>
      <c r="C1246" s="78"/>
      <c r="D1246" s="78"/>
      <c r="E1246" s="78"/>
      <c r="F1246" s="78"/>
      <c r="G1246" s="78"/>
      <c r="H1246" s="78"/>
    </row>
    <row r="1247" spans="1:8" ht="15.75">
      <c r="A1247" s="78"/>
      <c r="B1247" s="78"/>
      <c r="C1247" s="78"/>
      <c r="D1247" s="78"/>
      <c r="E1247" s="78"/>
      <c r="F1247" s="78"/>
      <c r="G1247" s="78"/>
      <c r="H1247" s="78"/>
    </row>
    <row r="1248" spans="1:8" ht="15.75">
      <c r="A1248" s="78"/>
      <c r="B1248" s="78"/>
      <c r="C1248" s="78"/>
      <c r="D1248" s="78"/>
      <c r="E1248" s="78"/>
      <c r="F1248" s="78"/>
      <c r="G1248" s="78"/>
      <c r="H1248" s="78"/>
    </row>
    <row r="1249" spans="1:8" ht="15.75">
      <c r="A1249" s="78"/>
      <c r="B1249" s="78"/>
      <c r="C1249" s="78"/>
      <c r="D1249" s="78"/>
      <c r="E1249" s="78"/>
      <c r="F1249" s="78"/>
      <c r="G1249" s="78"/>
      <c r="H1249" s="78"/>
    </row>
    <row r="1250" spans="1:8" ht="15.75">
      <c r="A1250" s="78"/>
      <c r="B1250" s="78"/>
      <c r="C1250" s="78"/>
      <c r="D1250" s="78"/>
      <c r="E1250" s="78"/>
      <c r="F1250" s="78"/>
      <c r="G1250" s="78"/>
      <c r="H1250" s="78"/>
    </row>
    <row r="1251" spans="1:8" ht="15.75">
      <c r="A1251" s="78"/>
      <c r="B1251" s="78"/>
      <c r="C1251" s="78"/>
      <c r="D1251" s="78"/>
      <c r="E1251" s="78"/>
      <c r="F1251" s="78"/>
      <c r="G1251" s="78"/>
      <c r="H1251" s="78"/>
    </row>
    <row r="1252" spans="1:8" ht="15.75">
      <c r="A1252" s="78"/>
      <c r="B1252" s="78"/>
      <c r="C1252" s="78"/>
      <c r="D1252" s="78"/>
      <c r="E1252" s="78"/>
      <c r="F1252" s="78"/>
      <c r="G1252" s="78"/>
      <c r="H1252" s="78"/>
    </row>
    <row r="1253" spans="1:8" ht="15.75">
      <c r="A1253" s="78"/>
      <c r="B1253" s="78"/>
      <c r="C1253" s="78"/>
      <c r="D1253" s="78"/>
      <c r="E1253" s="78"/>
      <c r="F1253" s="78"/>
      <c r="G1253" s="78"/>
      <c r="H1253" s="78"/>
    </row>
    <row r="1254" spans="1:8" ht="15.75">
      <c r="A1254" s="78"/>
      <c r="B1254" s="78"/>
      <c r="C1254" s="78"/>
      <c r="D1254" s="78"/>
      <c r="E1254" s="78"/>
      <c r="F1254" s="78"/>
      <c r="G1254" s="78"/>
      <c r="H1254" s="78"/>
    </row>
    <row r="1255" spans="1:8" ht="15.75">
      <c r="A1255" s="78"/>
      <c r="B1255" s="78"/>
      <c r="C1255" s="78"/>
      <c r="D1255" s="78"/>
      <c r="E1255" s="78"/>
      <c r="F1255" s="78"/>
      <c r="G1255" s="78"/>
      <c r="H1255" s="78"/>
    </row>
    <row r="1256" spans="1:8" ht="15.75">
      <c r="A1256" s="78"/>
      <c r="B1256" s="78"/>
      <c r="C1256" s="78"/>
      <c r="D1256" s="78"/>
      <c r="E1256" s="78"/>
      <c r="F1256" s="78"/>
      <c r="G1256" s="78"/>
      <c r="H1256" s="78"/>
    </row>
    <row r="1257" spans="1:8" ht="15.75">
      <c r="A1257" s="78"/>
      <c r="B1257" s="78"/>
      <c r="C1257" s="78"/>
      <c r="D1257" s="78"/>
      <c r="E1257" s="78"/>
      <c r="F1257" s="78"/>
      <c r="G1257" s="78"/>
      <c r="H1257" s="78"/>
    </row>
    <row r="1258" spans="1:8" ht="15.75">
      <c r="A1258" s="78"/>
      <c r="B1258" s="78"/>
      <c r="C1258" s="78"/>
      <c r="D1258" s="78"/>
      <c r="E1258" s="78"/>
      <c r="F1258" s="78"/>
      <c r="G1258" s="78"/>
      <c r="H1258" s="78"/>
    </row>
    <row r="1259" spans="1:8" ht="15.75">
      <c r="A1259" s="78"/>
      <c r="B1259" s="78"/>
      <c r="C1259" s="78"/>
      <c r="D1259" s="78"/>
      <c r="E1259" s="78"/>
      <c r="F1259" s="78"/>
      <c r="G1259" s="78"/>
      <c r="H1259" s="78"/>
    </row>
    <row r="1260" spans="1:8" ht="15.75">
      <c r="A1260" s="78"/>
      <c r="B1260" s="78"/>
      <c r="C1260" s="78"/>
      <c r="D1260" s="78"/>
      <c r="E1260" s="78"/>
      <c r="F1260" s="78"/>
      <c r="G1260" s="78"/>
      <c r="H1260" s="78"/>
    </row>
    <row r="1261" spans="1:8" ht="15.75">
      <c r="A1261" s="78"/>
      <c r="B1261" s="78"/>
      <c r="C1261" s="78"/>
      <c r="D1261" s="78"/>
      <c r="E1261" s="78"/>
      <c r="F1261" s="78"/>
      <c r="G1261" s="78"/>
      <c r="H1261" s="78"/>
    </row>
    <row r="1262" spans="1:8" ht="15.75">
      <c r="A1262" s="78"/>
      <c r="B1262" s="78"/>
      <c r="C1262" s="78"/>
      <c r="D1262" s="78"/>
      <c r="E1262" s="78"/>
      <c r="F1262" s="78"/>
      <c r="G1262" s="78"/>
      <c r="H1262" s="78"/>
    </row>
    <row r="1263" spans="1:8" ht="15.75">
      <c r="A1263" s="78"/>
      <c r="B1263" s="78"/>
      <c r="C1263" s="78"/>
      <c r="D1263" s="78"/>
      <c r="E1263" s="78"/>
      <c r="F1263" s="78"/>
      <c r="G1263" s="78"/>
      <c r="H1263" s="78"/>
    </row>
    <row r="1264" spans="1:8" ht="15.75">
      <c r="A1264" s="78"/>
      <c r="B1264" s="78"/>
      <c r="C1264" s="78"/>
      <c r="D1264" s="78"/>
      <c r="E1264" s="78"/>
      <c r="F1264" s="78"/>
      <c r="G1264" s="78"/>
      <c r="H1264" s="78"/>
    </row>
    <row r="1265" spans="1:8" ht="15.75">
      <c r="A1265" s="78"/>
      <c r="B1265" s="78"/>
      <c r="C1265" s="78"/>
      <c r="D1265" s="78"/>
      <c r="E1265" s="78"/>
      <c r="F1265" s="78"/>
      <c r="G1265" s="78"/>
      <c r="H1265" s="78"/>
    </row>
    <row r="1266" spans="1:8" ht="15.75">
      <c r="A1266" s="78"/>
      <c r="B1266" s="78"/>
      <c r="C1266" s="78"/>
      <c r="D1266" s="78"/>
      <c r="E1266" s="78"/>
      <c r="F1266" s="78"/>
      <c r="G1266" s="78"/>
      <c r="H1266" s="78"/>
    </row>
    <row r="1267" spans="1:8" ht="15.75">
      <c r="A1267" s="78"/>
      <c r="B1267" s="78"/>
      <c r="C1267" s="78"/>
      <c r="D1267" s="78"/>
      <c r="E1267" s="78"/>
      <c r="F1267" s="78"/>
      <c r="G1267" s="78"/>
      <c r="H1267" s="78"/>
    </row>
    <row r="1268" spans="1:8" ht="15.75">
      <c r="A1268" s="78"/>
      <c r="B1268" s="78"/>
      <c r="C1268" s="78"/>
      <c r="D1268" s="78"/>
      <c r="E1268" s="78"/>
      <c r="F1268" s="78"/>
      <c r="G1268" s="78"/>
      <c r="H1268" s="78"/>
    </row>
    <row r="1269" spans="1:8" ht="15.75">
      <c r="A1269" s="78"/>
      <c r="B1269" s="78"/>
      <c r="C1269" s="78"/>
      <c r="D1269" s="78"/>
      <c r="E1269" s="78"/>
      <c r="F1269" s="78"/>
      <c r="G1269" s="78"/>
      <c r="H1269" s="78"/>
    </row>
    <row r="1270" spans="1:8" ht="15.75">
      <c r="A1270" s="78"/>
      <c r="B1270" s="78"/>
      <c r="C1270" s="78"/>
      <c r="D1270" s="78"/>
      <c r="E1270" s="78"/>
      <c r="F1270" s="78"/>
      <c r="G1270" s="78"/>
      <c r="H1270" s="78"/>
    </row>
    <row r="1271" spans="1:8" ht="15.75">
      <c r="A1271" s="78"/>
      <c r="B1271" s="78"/>
      <c r="C1271" s="78"/>
      <c r="D1271" s="78"/>
      <c r="E1271" s="78"/>
      <c r="F1271" s="78"/>
      <c r="G1271" s="78"/>
      <c r="H1271" s="78"/>
    </row>
    <row r="1272" spans="1:8" ht="15.75">
      <c r="A1272" s="78"/>
      <c r="B1272" s="78"/>
      <c r="C1272" s="78"/>
      <c r="D1272" s="78"/>
      <c r="E1272" s="78"/>
      <c r="F1272" s="78"/>
      <c r="G1272" s="78"/>
      <c r="H1272" s="78"/>
    </row>
    <row r="1273" spans="1:8" ht="15.75">
      <c r="A1273" s="78"/>
      <c r="B1273" s="78"/>
      <c r="C1273" s="78"/>
      <c r="D1273" s="78"/>
      <c r="E1273" s="78"/>
      <c r="F1273" s="78"/>
      <c r="G1273" s="78"/>
      <c r="H1273" s="78"/>
    </row>
    <row r="1274" spans="1:8" ht="15.75">
      <c r="A1274" s="78"/>
      <c r="B1274" s="78"/>
      <c r="C1274" s="78"/>
      <c r="D1274" s="78"/>
      <c r="E1274" s="78"/>
      <c r="F1274" s="78"/>
      <c r="G1274" s="78"/>
      <c r="H1274" s="78"/>
    </row>
    <row r="1275" spans="1:8" ht="15.75">
      <c r="A1275" s="78"/>
      <c r="B1275" s="78"/>
      <c r="C1275" s="78"/>
      <c r="D1275" s="78"/>
      <c r="E1275" s="78"/>
      <c r="F1275" s="78"/>
      <c r="G1275" s="78"/>
      <c r="H1275" s="78"/>
    </row>
    <row r="1276" spans="1:8" ht="15.75">
      <c r="A1276" s="78"/>
      <c r="B1276" s="78"/>
      <c r="C1276" s="78"/>
      <c r="D1276" s="78"/>
      <c r="E1276" s="78"/>
      <c r="F1276" s="78"/>
      <c r="G1276" s="78"/>
      <c r="H1276" s="78"/>
    </row>
    <row r="1277" spans="1:8" ht="15.75">
      <c r="A1277" s="78"/>
      <c r="B1277" s="78"/>
      <c r="C1277" s="78"/>
      <c r="D1277" s="78"/>
      <c r="E1277" s="78"/>
      <c r="F1277" s="78"/>
      <c r="G1277" s="78"/>
      <c r="H1277" s="78"/>
    </row>
    <row r="1278" spans="1:8" ht="15.75">
      <c r="A1278" s="78"/>
      <c r="B1278" s="78"/>
      <c r="C1278" s="78"/>
      <c r="D1278" s="78"/>
      <c r="E1278" s="78"/>
      <c r="F1278" s="78"/>
      <c r="G1278" s="78"/>
      <c r="H1278" s="78"/>
    </row>
    <row r="1279" spans="1:8" ht="15.75">
      <c r="A1279" s="78"/>
      <c r="B1279" s="78"/>
      <c r="C1279" s="78"/>
      <c r="D1279" s="78"/>
      <c r="E1279" s="78"/>
      <c r="F1279" s="78"/>
      <c r="G1279" s="78"/>
      <c r="H1279" s="78"/>
    </row>
    <row r="1280" spans="1:8" ht="15.75">
      <c r="A1280" s="78"/>
      <c r="B1280" s="78"/>
      <c r="C1280" s="78"/>
      <c r="D1280" s="78"/>
      <c r="E1280" s="78"/>
      <c r="F1280" s="78"/>
      <c r="G1280" s="78"/>
      <c r="H1280" s="78"/>
    </row>
    <row r="1281" spans="1:8" ht="15.75">
      <c r="A1281" s="78"/>
      <c r="B1281" s="78"/>
      <c r="C1281" s="78"/>
      <c r="D1281" s="78"/>
      <c r="E1281" s="78"/>
      <c r="F1281" s="78"/>
      <c r="G1281" s="78"/>
      <c r="H1281" s="78"/>
    </row>
    <row r="1282" spans="1:8" ht="15.75">
      <c r="A1282" s="78"/>
      <c r="B1282" s="78"/>
      <c r="C1282" s="78"/>
      <c r="D1282" s="78"/>
      <c r="E1282" s="78"/>
      <c r="F1282" s="78"/>
      <c r="G1282" s="78"/>
      <c r="H1282" s="78"/>
    </row>
    <row r="1283" spans="1:8" ht="15.75">
      <c r="A1283" s="78"/>
      <c r="B1283" s="78"/>
      <c r="C1283" s="78"/>
      <c r="D1283" s="78"/>
      <c r="E1283" s="78"/>
      <c r="F1283" s="78"/>
      <c r="G1283" s="78"/>
      <c r="H1283" s="78"/>
    </row>
    <row r="1284" spans="1:8" ht="15.75">
      <c r="A1284" s="78"/>
      <c r="B1284" s="78"/>
      <c r="C1284" s="78"/>
      <c r="D1284" s="78"/>
      <c r="E1284" s="78"/>
      <c r="F1284" s="78"/>
      <c r="G1284" s="78"/>
      <c r="H1284" s="78"/>
    </row>
    <row r="1285" spans="1:8" ht="15.75">
      <c r="A1285" s="78"/>
      <c r="B1285" s="78"/>
      <c r="C1285" s="78"/>
      <c r="D1285" s="78"/>
      <c r="E1285" s="78"/>
      <c r="F1285" s="78"/>
      <c r="G1285" s="78"/>
      <c r="H1285" s="78"/>
    </row>
    <row r="1286" spans="1:8" ht="15.75">
      <c r="A1286" s="78"/>
      <c r="B1286" s="78"/>
      <c r="C1286" s="78"/>
      <c r="D1286" s="78"/>
      <c r="E1286" s="78"/>
      <c r="F1286" s="78"/>
      <c r="G1286" s="78"/>
      <c r="H1286" s="78"/>
    </row>
    <row r="1287" spans="1:8" ht="15.75">
      <c r="A1287" s="78"/>
      <c r="B1287" s="78"/>
      <c r="C1287" s="78"/>
      <c r="D1287" s="78"/>
      <c r="E1287" s="78"/>
      <c r="F1287" s="78"/>
      <c r="G1287" s="78"/>
      <c r="H1287" s="78"/>
    </row>
    <row r="1288" spans="1:8" ht="15.75">
      <c r="A1288" s="78"/>
      <c r="B1288" s="78"/>
      <c r="C1288" s="78"/>
      <c r="D1288" s="78"/>
      <c r="E1288" s="78"/>
      <c r="F1288" s="78"/>
      <c r="G1288" s="78"/>
      <c r="H1288" s="78"/>
    </row>
    <row r="1289" spans="1:8" ht="15.75">
      <c r="A1289" s="78"/>
      <c r="B1289" s="78"/>
      <c r="C1289" s="78"/>
      <c r="D1289" s="78"/>
      <c r="E1289" s="78"/>
      <c r="F1289" s="78"/>
      <c r="G1289" s="78"/>
      <c r="H1289" s="78"/>
    </row>
    <row r="1290" spans="1:8" ht="15.75">
      <c r="A1290" s="78"/>
      <c r="B1290" s="78"/>
      <c r="C1290" s="78"/>
      <c r="D1290" s="78"/>
      <c r="E1290" s="78"/>
      <c r="F1290" s="78"/>
      <c r="G1290" s="78"/>
      <c r="H1290" s="78"/>
    </row>
    <row r="1291" spans="1:8" ht="15.75">
      <c r="A1291" s="78"/>
      <c r="B1291" s="78"/>
      <c r="C1291" s="78"/>
      <c r="D1291" s="78"/>
      <c r="E1291" s="78"/>
      <c r="F1291" s="78"/>
      <c r="G1291" s="78"/>
      <c r="H1291" s="78"/>
    </row>
    <row r="1292" spans="1:8" ht="15.75">
      <c r="A1292" s="78"/>
      <c r="B1292" s="78"/>
      <c r="C1292" s="78"/>
      <c r="D1292" s="78"/>
      <c r="E1292" s="78"/>
      <c r="F1292" s="78"/>
      <c r="G1292" s="78"/>
      <c r="H1292" s="78"/>
    </row>
    <row r="1293" spans="1:8" ht="15.75">
      <c r="A1293" s="78"/>
      <c r="B1293" s="78"/>
      <c r="C1293" s="78"/>
      <c r="D1293" s="78"/>
      <c r="E1293" s="78"/>
      <c r="F1293" s="78"/>
      <c r="G1293" s="78"/>
      <c r="H1293" s="78"/>
    </row>
    <row r="1294" spans="1:8" ht="15.75">
      <c r="A1294" s="78"/>
      <c r="B1294" s="78"/>
      <c r="C1294" s="78"/>
      <c r="D1294" s="78"/>
      <c r="E1294" s="78"/>
      <c r="F1294" s="78"/>
      <c r="G1294" s="78"/>
      <c r="H1294" s="78"/>
    </row>
    <row r="1295" spans="1:8" ht="15.75">
      <c r="A1295" s="78"/>
      <c r="B1295" s="78"/>
      <c r="C1295" s="78"/>
      <c r="D1295" s="78"/>
      <c r="E1295" s="78"/>
      <c r="F1295" s="78"/>
      <c r="G1295" s="78"/>
      <c r="H1295" s="78"/>
    </row>
    <row r="1296" spans="1:8" ht="15.75">
      <c r="A1296" s="78"/>
      <c r="B1296" s="78"/>
      <c r="C1296" s="78"/>
      <c r="D1296" s="78"/>
      <c r="E1296" s="78"/>
      <c r="F1296" s="78"/>
      <c r="G1296" s="78"/>
      <c r="H1296" s="78"/>
    </row>
    <row r="1297" spans="1:8" ht="15.75">
      <c r="A1297" s="78"/>
      <c r="B1297" s="78"/>
      <c r="C1297" s="78"/>
      <c r="D1297" s="78"/>
      <c r="E1297" s="78"/>
      <c r="F1297" s="78"/>
      <c r="G1297" s="78"/>
      <c r="H1297" s="78"/>
    </row>
    <row r="1298" spans="1:8" ht="15.75">
      <c r="A1298" s="78"/>
      <c r="B1298" s="78"/>
      <c r="C1298" s="78"/>
      <c r="D1298" s="78"/>
      <c r="E1298" s="78"/>
      <c r="F1298" s="78"/>
      <c r="G1298" s="78"/>
      <c r="H1298" s="78"/>
    </row>
    <row r="1299" spans="1:8" ht="15.75">
      <c r="A1299" s="78"/>
      <c r="B1299" s="78"/>
      <c r="C1299" s="78"/>
      <c r="D1299" s="78"/>
      <c r="E1299" s="78"/>
      <c r="F1299" s="78"/>
      <c r="G1299" s="78"/>
      <c r="H1299" s="78"/>
    </row>
    <row r="1300" spans="1:8" ht="15.75">
      <c r="A1300" s="78"/>
      <c r="B1300" s="78"/>
      <c r="C1300" s="78"/>
      <c r="D1300" s="78"/>
      <c r="E1300" s="78"/>
      <c r="F1300" s="78"/>
      <c r="G1300" s="78"/>
      <c r="H1300" s="78"/>
    </row>
    <row r="1301" spans="1:8" ht="15.75">
      <c r="A1301" s="78"/>
      <c r="B1301" s="78"/>
      <c r="C1301" s="78"/>
      <c r="D1301" s="78"/>
      <c r="E1301" s="78"/>
      <c r="F1301" s="78"/>
      <c r="G1301" s="78"/>
      <c r="H1301" s="78"/>
    </row>
    <row r="1302" spans="1:8" ht="15.75">
      <c r="A1302" s="78"/>
      <c r="B1302" s="78"/>
      <c r="C1302" s="78"/>
      <c r="D1302" s="78"/>
      <c r="E1302" s="78"/>
      <c r="F1302" s="78"/>
      <c r="G1302" s="78"/>
      <c r="H1302" s="78"/>
    </row>
    <row r="1303" spans="1:8" ht="15.75">
      <c r="A1303" s="78"/>
      <c r="B1303" s="78"/>
      <c r="C1303" s="78"/>
      <c r="D1303" s="78"/>
      <c r="E1303" s="78"/>
      <c r="F1303" s="78"/>
      <c r="G1303" s="78"/>
      <c r="H1303" s="78"/>
    </row>
    <row r="1304" spans="1:8" ht="15.75">
      <c r="A1304" s="78"/>
      <c r="B1304" s="78"/>
      <c r="C1304" s="78"/>
      <c r="D1304" s="78"/>
      <c r="E1304" s="78"/>
      <c r="F1304" s="78"/>
      <c r="G1304" s="78"/>
      <c r="H1304" s="78"/>
    </row>
    <row r="1305" spans="1:8" ht="15.75">
      <c r="A1305" s="78"/>
      <c r="B1305" s="78"/>
      <c r="C1305" s="78"/>
      <c r="D1305" s="78"/>
      <c r="E1305" s="78"/>
      <c r="F1305" s="78"/>
      <c r="G1305" s="78"/>
      <c r="H1305" s="78"/>
    </row>
    <row r="1306" spans="1:8" ht="15.75">
      <c r="A1306" s="78"/>
      <c r="B1306" s="78"/>
      <c r="C1306" s="78"/>
      <c r="D1306" s="78"/>
      <c r="E1306" s="78"/>
      <c r="F1306" s="78"/>
      <c r="G1306" s="78"/>
      <c r="H1306" s="78"/>
    </row>
    <row r="1307" spans="1:8" ht="15.75">
      <c r="A1307" s="78"/>
      <c r="B1307" s="78"/>
      <c r="C1307" s="78"/>
      <c r="D1307" s="78"/>
      <c r="E1307" s="78"/>
      <c r="F1307" s="78"/>
      <c r="G1307" s="78"/>
      <c r="H1307" s="78"/>
    </row>
    <row r="1308" spans="1:8" ht="15.75">
      <c r="A1308" s="78"/>
      <c r="B1308" s="78"/>
      <c r="C1308" s="78"/>
      <c r="D1308" s="78"/>
      <c r="E1308" s="78"/>
      <c r="F1308" s="78"/>
      <c r="G1308" s="78"/>
      <c r="H1308" s="78"/>
    </row>
    <row r="1309" spans="1:8" ht="15.75">
      <c r="A1309" s="78"/>
      <c r="B1309" s="78"/>
      <c r="C1309" s="78"/>
      <c r="D1309" s="78"/>
      <c r="E1309" s="78"/>
      <c r="F1309" s="78"/>
      <c r="G1309" s="78"/>
      <c r="H1309" s="78"/>
    </row>
    <row r="1310" spans="1:8" ht="15.75">
      <c r="A1310" s="78"/>
      <c r="B1310" s="78"/>
      <c r="C1310" s="78"/>
      <c r="D1310" s="78"/>
      <c r="E1310" s="78"/>
      <c r="F1310" s="78"/>
      <c r="G1310" s="78"/>
      <c r="H1310" s="78"/>
    </row>
    <row r="1311" spans="1:8" ht="15.75">
      <c r="A1311" s="78"/>
      <c r="B1311" s="78"/>
      <c r="C1311" s="78"/>
      <c r="D1311" s="78"/>
      <c r="E1311" s="78"/>
      <c r="F1311" s="78"/>
      <c r="G1311" s="78"/>
      <c r="H1311" s="78"/>
    </row>
    <row r="1312" spans="1:8" ht="15.75">
      <c r="A1312" s="78"/>
      <c r="B1312" s="78"/>
      <c r="C1312" s="78"/>
      <c r="D1312" s="78"/>
      <c r="E1312" s="78"/>
      <c r="F1312" s="78"/>
      <c r="G1312" s="78"/>
      <c r="H1312" s="78"/>
    </row>
    <row r="1313" spans="1:8" ht="15.75">
      <c r="A1313" s="78"/>
      <c r="B1313" s="78"/>
      <c r="C1313" s="78"/>
      <c r="D1313" s="78"/>
      <c r="E1313" s="78"/>
      <c r="F1313" s="78"/>
      <c r="G1313" s="78"/>
      <c r="H1313" s="78"/>
    </row>
    <row r="1314" spans="1:8" ht="15.75">
      <c r="A1314" s="78"/>
      <c r="B1314" s="78"/>
      <c r="C1314" s="78"/>
      <c r="D1314" s="78"/>
      <c r="E1314" s="78"/>
      <c r="F1314" s="78"/>
      <c r="G1314" s="78"/>
      <c r="H1314" s="78"/>
    </row>
    <row r="1315" spans="1:8" ht="15.75">
      <c r="A1315" s="78"/>
      <c r="B1315" s="78"/>
      <c r="C1315" s="78"/>
      <c r="D1315" s="78"/>
      <c r="E1315" s="78"/>
      <c r="F1315" s="78"/>
      <c r="G1315" s="78"/>
      <c r="H1315" s="78"/>
    </row>
    <row r="1316" spans="1:8" ht="15.75">
      <c r="A1316" s="78"/>
      <c r="B1316" s="78"/>
      <c r="C1316" s="78"/>
      <c r="D1316" s="78"/>
      <c r="E1316" s="78"/>
      <c r="F1316" s="78"/>
      <c r="G1316" s="78"/>
      <c r="H1316" s="78"/>
    </row>
    <row r="1317" spans="1:8" ht="15.75">
      <c r="A1317" s="78"/>
      <c r="B1317" s="78"/>
      <c r="C1317" s="78"/>
      <c r="D1317" s="78"/>
      <c r="E1317" s="78"/>
      <c r="F1317" s="78"/>
      <c r="G1317" s="78"/>
      <c r="H1317" s="78"/>
    </row>
    <row r="1318" spans="1:8" ht="15.75">
      <c r="A1318" s="78"/>
      <c r="B1318" s="78"/>
      <c r="C1318" s="78"/>
      <c r="D1318" s="78"/>
      <c r="E1318" s="78"/>
      <c r="F1318" s="78"/>
      <c r="G1318" s="78"/>
      <c r="H1318" s="78"/>
    </row>
    <row r="1319" spans="1:8" ht="15.75">
      <c r="A1319" s="78"/>
      <c r="B1319" s="78"/>
      <c r="C1319" s="78"/>
      <c r="D1319" s="78"/>
      <c r="E1319" s="78"/>
      <c r="F1319" s="78"/>
      <c r="G1319" s="78"/>
      <c r="H1319" s="78"/>
    </row>
    <row r="1320" spans="1:8" ht="15.75">
      <c r="A1320" s="78"/>
      <c r="B1320" s="78"/>
      <c r="C1320" s="78"/>
      <c r="D1320" s="78"/>
      <c r="E1320" s="78"/>
      <c r="F1320" s="78"/>
      <c r="G1320" s="78"/>
      <c r="H1320" s="78"/>
    </row>
    <row r="1321" spans="1:8" ht="15.75">
      <c r="A1321" s="78"/>
      <c r="B1321" s="78"/>
      <c r="C1321" s="78"/>
      <c r="D1321" s="78"/>
      <c r="E1321" s="78"/>
      <c r="F1321" s="78"/>
      <c r="G1321" s="78"/>
      <c r="H1321" s="78"/>
    </row>
    <row r="1322" spans="1:8" ht="15.75">
      <c r="A1322" s="78"/>
      <c r="B1322" s="78"/>
      <c r="C1322" s="78"/>
      <c r="D1322" s="78"/>
      <c r="E1322" s="78"/>
      <c r="F1322" s="78"/>
      <c r="G1322" s="78"/>
      <c r="H1322" s="78"/>
    </row>
    <row r="1323" spans="1:8" ht="15.75">
      <c r="A1323" s="78"/>
      <c r="B1323" s="78"/>
      <c r="C1323" s="78"/>
      <c r="D1323" s="78"/>
      <c r="E1323" s="78"/>
      <c r="F1323" s="78"/>
      <c r="G1323" s="78"/>
      <c r="H1323" s="78"/>
    </row>
    <row r="1324" spans="1:8" ht="15.75">
      <c r="A1324" s="78"/>
      <c r="B1324" s="78"/>
      <c r="C1324" s="78"/>
      <c r="D1324" s="78"/>
      <c r="E1324" s="78"/>
      <c r="F1324" s="78"/>
      <c r="G1324" s="78"/>
      <c r="H1324" s="78"/>
    </row>
    <row r="1325" spans="1:8" ht="15.75">
      <c r="A1325" s="78"/>
      <c r="B1325" s="78"/>
      <c r="C1325" s="78"/>
      <c r="D1325" s="78"/>
      <c r="E1325" s="78"/>
      <c r="F1325" s="78"/>
      <c r="G1325" s="78"/>
      <c r="H1325" s="78"/>
    </row>
    <row r="1326" spans="1:8" ht="15.75">
      <c r="A1326" s="78"/>
      <c r="B1326" s="78"/>
      <c r="C1326" s="78"/>
      <c r="D1326" s="78"/>
      <c r="E1326" s="78"/>
      <c r="F1326" s="78"/>
      <c r="G1326" s="78"/>
      <c r="H1326" s="78"/>
    </row>
    <row r="1327" spans="1:8" ht="15.75">
      <c r="A1327" s="78"/>
      <c r="B1327" s="78"/>
      <c r="C1327" s="78"/>
      <c r="D1327" s="78"/>
      <c r="E1327" s="78"/>
      <c r="F1327" s="78"/>
      <c r="G1327" s="78"/>
      <c r="H1327" s="78"/>
    </row>
    <row r="1328" spans="1:8" ht="15.75">
      <c r="A1328" s="78"/>
      <c r="B1328" s="78"/>
      <c r="C1328" s="78"/>
      <c r="D1328" s="78"/>
      <c r="E1328" s="78"/>
      <c r="F1328" s="78"/>
      <c r="G1328" s="78"/>
      <c r="H1328" s="78"/>
    </row>
    <row r="1329" spans="1:8" ht="15.75">
      <c r="A1329" s="78"/>
      <c r="B1329" s="78"/>
      <c r="C1329" s="78"/>
      <c r="D1329" s="78"/>
      <c r="E1329" s="78"/>
      <c r="F1329" s="78"/>
      <c r="G1329" s="78"/>
      <c r="H1329" s="78"/>
    </row>
    <row r="1330" spans="1:8" ht="15.75">
      <c r="A1330" s="78"/>
      <c r="B1330" s="78"/>
      <c r="C1330" s="78"/>
      <c r="D1330" s="78"/>
      <c r="E1330" s="78"/>
      <c r="F1330" s="78"/>
      <c r="G1330" s="78"/>
      <c r="H1330" s="78"/>
    </row>
    <row r="1331" spans="1:8" ht="15.75">
      <c r="A1331" s="78"/>
      <c r="B1331" s="78"/>
      <c r="C1331" s="78"/>
      <c r="D1331" s="78"/>
      <c r="E1331" s="78"/>
      <c r="F1331" s="78"/>
      <c r="G1331" s="78"/>
      <c r="H1331" s="78"/>
    </row>
    <row r="1332" spans="1:8" ht="15.75">
      <c r="A1332" s="78"/>
      <c r="B1332" s="78"/>
      <c r="C1332" s="78"/>
      <c r="D1332" s="78"/>
      <c r="E1332" s="78"/>
      <c r="F1332" s="78"/>
      <c r="G1332" s="78"/>
      <c r="H1332" s="78"/>
    </row>
    <row r="1333" spans="1:8" ht="15.75">
      <c r="A1333" s="78"/>
      <c r="B1333" s="78"/>
      <c r="C1333" s="78"/>
      <c r="D1333" s="78"/>
      <c r="E1333" s="78"/>
      <c r="F1333" s="78"/>
      <c r="G1333" s="78"/>
      <c r="H1333" s="78"/>
    </row>
    <row r="1334" spans="1:8" ht="15.75">
      <c r="A1334" s="78"/>
      <c r="B1334" s="78"/>
      <c r="C1334" s="78"/>
      <c r="D1334" s="78"/>
      <c r="E1334" s="78"/>
      <c r="F1334" s="78"/>
      <c r="G1334" s="78"/>
      <c r="H1334" s="78"/>
    </row>
    <row r="1335" spans="1:8" ht="15.75">
      <c r="A1335" s="78"/>
      <c r="B1335" s="78"/>
      <c r="C1335" s="78"/>
      <c r="D1335" s="78"/>
      <c r="E1335" s="78"/>
      <c r="F1335" s="78"/>
      <c r="G1335" s="78"/>
      <c r="H1335" s="78"/>
    </row>
    <row r="1336" spans="1:8" ht="15.75">
      <c r="A1336" s="78"/>
      <c r="B1336" s="78"/>
      <c r="C1336" s="78"/>
      <c r="D1336" s="78"/>
      <c r="E1336" s="78"/>
      <c r="F1336" s="78"/>
      <c r="G1336" s="78"/>
      <c r="H1336" s="78"/>
    </row>
    <row r="1337" spans="1:8" ht="15.75">
      <c r="A1337" s="78"/>
      <c r="B1337" s="78"/>
      <c r="C1337" s="78"/>
      <c r="D1337" s="78"/>
      <c r="E1337" s="78"/>
      <c r="F1337" s="78"/>
      <c r="G1337" s="78"/>
      <c r="H1337" s="78"/>
    </row>
    <row r="1338" spans="1:8" ht="15.75">
      <c r="A1338" s="78"/>
      <c r="B1338" s="78"/>
      <c r="C1338" s="78"/>
      <c r="D1338" s="78"/>
      <c r="E1338" s="78"/>
      <c r="F1338" s="78"/>
      <c r="G1338" s="78"/>
      <c r="H1338" s="78"/>
    </row>
    <row r="1339" spans="1:8" ht="15.75">
      <c r="A1339" s="78"/>
      <c r="B1339" s="78"/>
      <c r="C1339" s="78"/>
      <c r="D1339" s="78"/>
      <c r="E1339" s="78"/>
      <c r="F1339" s="78"/>
      <c r="G1339" s="78"/>
      <c r="H1339" s="78"/>
    </row>
    <row r="1340" spans="1:8" ht="15.75">
      <c r="A1340" s="78"/>
      <c r="B1340" s="78"/>
      <c r="C1340" s="78"/>
      <c r="D1340" s="78"/>
      <c r="E1340" s="78"/>
      <c r="F1340" s="78"/>
      <c r="G1340" s="78"/>
      <c r="H1340" s="78"/>
    </row>
    <row r="1341" spans="1:8" ht="15.75">
      <c r="A1341" s="78"/>
      <c r="B1341" s="78"/>
      <c r="C1341" s="78"/>
      <c r="D1341" s="78"/>
      <c r="E1341" s="78"/>
      <c r="F1341" s="78"/>
      <c r="G1341" s="78"/>
      <c r="H1341" s="78"/>
    </row>
    <row r="1342" spans="1:8" ht="15.75">
      <c r="A1342" s="78"/>
      <c r="B1342" s="78"/>
      <c r="C1342" s="78"/>
      <c r="D1342" s="78"/>
      <c r="E1342" s="78"/>
      <c r="F1342" s="78"/>
      <c r="G1342" s="78"/>
      <c r="H1342" s="78"/>
    </row>
    <row r="1343" spans="1:8" ht="15.75">
      <c r="A1343" s="78"/>
      <c r="B1343" s="78"/>
      <c r="C1343" s="78"/>
      <c r="D1343" s="78"/>
      <c r="E1343" s="78"/>
      <c r="F1343" s="78"/>
      <c r="G1343" s="78"/>
      <c r="H1343" s="78"/>
    </row>
    <row r="1344" spans="1:8" ht="15.75">
      <c r="A1344" s="78"/>
      <c r="B1344" s="78"/>
      <c r="C1344" s="78"/>
      <c r="D1344" s="78"/>
      <c r="E1344" s="78"/>
      <c r="F1344" s="78"/>
      <c r="G1344" s="78"/>
      <c r="H1344" s="78"/>
    </row>
    <row r="1345" spans="1:8" ht="15.75">
      <c r="A1345" s="78"/>
      <c r="B1345" s="78"/>
      <c r="C1345" s="78"/>
      <c r="D1345" s="78"/>
      <c r="E1345" s="78"/>
      <c r="F1345" s="78"/>
      <c r="G1345" s="78"/>
      <c r="H1345" s="78"/>
    </row>
    <row r="1346" spans="1:8" ht="15.75">
      <c r="A1346" s="78"/>
      <c r="B1346" s="78"/>
      <c r="C1346" s="78"/>
      <c r="D1346" s="78"/>
      <c r="E1346" s="78"/>
      <c r="F1346" s="78"/>
      <c r="G1346" s="78"/>
      <c r="H1346" s="78"/>
    </row>
    <row r="1347" spans="1:8" ht="15.75">
      <c r="A1347" s="78"/>
      <c r="B1347" s="78"/>
      <c r="C1347" s="78"/>
      <c r="D1347" s="78"/>
      <c r="E1347" s="78"/>
      <c r="F1347" s="78"/>
      <c r="G1347" s="78"/>
      <c r="H1347" s="78"/>
    </row>
    <row r="1348" spans="1:8" ht="15.75">
      <c r="A1348" s="78"/>
      <c r="B1348" s="78"/>
      <c r="C1348" s="78"/>
      <c r="D1348" s="78"/>
      <c r="E1348" s="78"/>
      <c r="F1348" s="78"/>
      <c r="G1348" s="78"/>
      <c r="H1348" s="78"/>
    </row>
    <row r="1349" spans="1:8" ht="15.75">
      <c r="A1349" s="78"/>
      <c r="B1349" s="78"/>
      <c r="C1349" s="78"/>
      <c r="D1349" s="78"/>
      <c r="E1349" s="78"/>
      <c r="F1349" s="78"/>
      <c r="G1349" s="78"/>
      <c r="H1349" s="78"/>
    </row>
    <row r="1350" spans="1:8" ht="15.75">
      <c r="A1350" s="78"/>
      <c r="B1350" s="78"/>
      <c r="C1350" s="78"/>
      <c r="D1350" s="78"/>
      <c r="E1350" s="78"/>
      <c r="F1350" s="78"/>
      <c r="G1350" s="78"/>
      <c r="H1350" s="78"/>
    </row>
    <row r="1351" spans="1:8" ht="15.75">
      <c r="A1351" s="78"/>
      <c r="B1351" s="78"/>
      <c r="C1351" s="78"/>
      <c r="D1351" s="78"/>
      <c r="E1351" s="78"/>
      <c r="F1351" s="78"/>
      <c r="G1351" s="78"/>
      <c r="H1351" s="78"/>
    </row>
    <row r="1352" spans="1:8" ht="15.75">
      <c r="A1352" s="78"/>
      <c r="B1352" s="78"/>
      <c r="C1352" s="78"/>
      <c r="D1352" s="78"/>
      <c r="E1352" s="78"/>
      <c r="F1352" s="78"/>
      <c r="G1352" s="78"/>
      <c r="H1352" s="78"/>
    </row>
    <row r="1353" spans="1:8" ht="15.75">
      <c r="A1353" s="78"/>
      <c r="B1353" s="78"/>
      <c r="C1353" s="78"/>
      <c r="D1353" s="78"/>
      <c r="E1353" s="78"/>
      <c r="F1353" s="78"/>
      <c r="G1353" s="78"/>
      <c r="H1353" s="78"/>
    </row>
    <row r="1354" spans="1:8" ht="15.75">
      <c r="A1354" s="78"/>
      <c r="B1354" s="78"/>
      <c r="C1354" s="78"/>
      <c r="D1354" s="78"/>
      <c r="E1354" s="78"/>
      <c r="F1354" s="78"/>
      <c r="G1354" s="78"/>
      <c r="H1354" s="78"/>
    </row>
    <row r="1355" spans="1:8" ht="15.75">
      <c r="A1355" s="78"/>
      <c r="B1355" s="78"/>
      <c r="C1355" s="78"/>
      <c r="D1355" s="78"/>
      <c r="E1355" s="78"/>
      <c r="F1355" s="78"/>
      <c r="G1355" s="78"/>
      <c r="H1355" s="78"/>
    </row>
    <row r="1356" spans="1:8" ht="15.75">
      <c r="A1356" s="78"/>
      <c r="B1356" s="78"/>
      <c r="C1356" s="78"/>
      <c r="D1356" s="78"/>
      <c r="E1356" s="78"/>
      <c r="F1356" s="78"/>
      <c r="G1356" s="78"/>
      <c r="H1356" s="78"/>
    </row>
    <row r="1357" spans="1:8" ht="15.75">
      <c r="A1357" s="78"/>
      <c r="B1357" s="78"/>
      <c r="C1357" s="78"/>
      <c r="D1357" s="78"/>
      <c r="E1357" s="78"/>
      <c r="F1357" s="78"/>
      <c r="G1357" s="78"/>
      <c r="H1357" s="78"/>
    </row>
    <row r="1358" spans="1:8" ht="15.75">
      <c r="A1358" s="78"/>
      <c r="B1358" s="78"/>
      <c r="C1358" s="78"/>
      <c r="D1358" s="78"/>
      <c r="E1358" s="78"/>
      <c r="F1358" s="78"/>
      <c r="G1358" s="78"/>
      <c r="H1358" s="78"/>
    </row>
    <row r="1359" spans="1:8" ht="15.75">
      <c r="A1359" s="78"/>
      <c r="B1359" s="78"/>
      <c r="C1359" s="78"/>
      <c r="D1359" s="78"/>
      <c r="E1359" s="78"/>
      <c r="F1359" s="78"/>
      <c r="G1359" s="78"/>
      <c r="H1359" s="78"/>
    </row>
    <row r="1360" spans="1:8" ht="15.75">
      <c r="A1360" s="78"/>
      <c r="B1360" s="78"/>
      <c r="C1360" s="78"/>
      <c r="D1360" s="78"/>
      <c r="E1360" s="78"/>
      <c r="F1360" s="78"/>
      <c r="G1360" s="78"/>
      <c r="H1360" s="78"/>
    </row>
    <row r="1361" spans="1:8" ht="15.75">
      <c r="A1361" s="78"/>
      <c r="B1361" s="78"/>
      <c r="C1361" s="78"/>
      <c r="D1361" s="78"/>
      <c r="E1361" s="78"/>
      <c r="F1361" s="78"/>
      <c r="G1361" s="78"/>
      <c r="H1361" s="78"/>
    </row>
    <row r="1362" spans="1:8" ht="15.75">
      <c r="A1362" s="78"/>
      <c r="B1362" s="78"/>
      <c r="C1362" s="78"/>
      <c r="D1362" s="78"/>
      <c r="E1362" s="78"/>
      <c r="F1362" s="78"/>
      <c r="G1362" s="78"/>
      <c r="H1362" s="78"/>
    </row>
    <row r="1363" spans="1:8" ht="15.75">
      <c r="A1363" s="78"/>
      <c r="B1363" s="78"/>
      <c r="C1363" s="78"/>
      <c r="D1363" s="78"/>
      <c r="E1363" s="78"/>
      <c r="F1363" s="78"/>
      <c r="G1363" s="78"/>
      <c r="H1363" s="78"/>
    </row>
    <row r="1364" spans="1:8" ht="15.75">
      <c r="A1364" s="78"/>
      <c r="B1364" s="78"/>
      <c r="C1364" s="78"/>
      <c r="D1364" s="78"/>
      <c r="E1364" s="78"/>
      <c r="F1364" s="78"/>
      <c r="G1364" s="78"/>
      <c r="H1364" s="78"/>
    </row>
    <row r="1365" spans="1:8" ht="15.75">
      <c r="A1365" s="78"/>
      <c r="B1365" s="78"/>
      <c r="C1365" s="78"/>
      <c r="D1365" s="78"/>
      <c r="E1365" s="78"/>
      <c r="F1365" s="78"/>
      <c r="G1365" s="78"/>
      <c r="H1365" s="78"/>
    </row>
    <row r="1366" spans="1:8" ht="15.75">
      <c r="A1366" s="78"/>
      <c r="B1366" s="78"/>
      <c r="C1366" s="78"/>
      <c r="D1366" s="78"/>
      <c r="E1366" s="78"/>
      <c r="F1366" s="78"/>
      <c r="G1366" s="78"/>
      <c r="H1366" s="78"/>
    </row>
    <row r="1367" spans="1:8" ht="15.75">
      <c r="A1367" s="78"/>
      <c r="B1367" s="78"/>
      <c r="C1367" s="78"/>
      <c r="D1367" s="78"/>
      <c r="E1367" s="78"/>
      <c r="F1367" s="78"/>
      <c r="G1367" s="78"/>
      <c r="H1367" s="78"/>
    </row>
    <row r="1368" spans="1:8" ht="15.75">
      <c r="A1368" s="78"/>
      <c r="B1368" s="78"/>
      <c r="C1368" s="78"/>
      <c r="D1368" s="78"/>
      <c r="E1368" s="78"/>
      <c r="F1368" s="78"/>
      <c r="G1368" s="78"/>
      <c r="H1368" s="78"/>
    </row>
    <row r="1369" spans="1:8" ht="15.75">
      <c r="A1369" s="78"/>
      <c r="B1369" s="78"/>
      <c r="C1369" s="78"/>
      <c r="D1369" s="78"/>
      <c r="E1369" s="78"/>
      <c r="F1369" s="78"/>
      <c r="G1369" s="78"/>
      <c r="H1369" s="78"/>
    </row>
    <row r="1370" spans="1:8" ht="15.75">
      <c r="A1370" s="78"/>
      <c r="B1370" s="78"/>
      <c r="C1370" s="78"/>
      <c r="D1370" s="78"/>
      <c r="E1370" s="78"/>
      <c r="F1370" s="78"/>
      <c r="G1370" s="78"/>
      <c r="H1370" s="78"/>
    </row>
    <row r="1371" spans="1:8" ht="15.75">
      <c r="A1371" s="78"/>
      <c r="B1371" s="78"/>
      <c r="C1371" s="78"/>
      <c r="D1371" s="78"/>
      <c r="E1371" s="78"/>
      <c r="F1371" s="78"/>
      <c r="G1371" s="78"/>
      <c r="H1371" s="78"/>
    </row>
    <row r="1372" spans="1:8" ht="15.75">
      <c r="A1372" s="78"/>
      <c r="B1372" s="78"/>
      <c r="C1372" s="78"/>
      <c r="D1372" s="78"/>
      <c r="E1372" s="78"/>
      <c r="F1372" s="78"/>
      <c r="G1372" s="78"/>
      <c r="H1372" s="78"/>
    </row>
    <row r="1373" spans="1:8" ht="15.75">
      <c r="A1373" s="78"/>
      <c r="B1373" s="78"/>
      <c r="C1373" s="78"/>
      <c r="D1373" s="78"/>
      <c r="E1373" s="78"/>
      <c r="F1373" s="78"/>
      <c r="G1373" s="78"/>
      <c r="H1373" s="78"/>
    </row>
    <row r="1374" spans="1:8" ht="15.75">
      <c r="A1374" s="78"/>
      <c r="B1374" s="78"/>
      <c r="C1374" s="78"/>
      <c r="D1374" s="78"/>
      <c r="E1374" s="78"/>
      <c r="F1374" s="78"/>
      <c r="G1374" s="78"/>
      <c r="H1374" s="78"/>
    </row>
    <row r="1375" spans="1:8" ht="15.75">
      <c r="A1375" s="78"/>
      <c r="B1375" s="78"/>
      <c r="C1375" s="78"/>
      <c r="D1375" s="78"/>
      <c r="E1375" s="78"/>
      <c r="F1375" s="78"/>
      <c r="G1375" s="78"/>
      <c r="H1375" s="78"/>
    </row>
    <row r="1376" spans="1:8" ht="15.75">
      <c r="A1376" s="78"/>
      <c r="B1376" s="78"/>
      <c r="C1376" s="78"/>
      <c r="D1376" s="78"/>
      <c r="E1376" s="78"/>
      <c r="F1376" s="78"/>
      <c r="G1376" s="78"/>
      <c r="H1376" s="78"/>
    </row>
    <row r="1377" spans="1:8" ht="15.75">
      <c r="A1377" s="78"/>
      <c r="B1377" s="78"/>
      <c r="C1377" s="78"/>
      <c r="D1377" s="78"/>
      <c r="E1377" s="78"/>
      <c r="F1377" s="78"/>
      <c r="G1377" s="78"/>
      <c r="H1377" s="78"/>
    </row>
    <row r="1378" spans="1:8" ht="15.75">
      <c r="A1378" s="78"/>
      <c r="B1378" s="78"/>
      <c r="C1378" s="78"/>
      <c r="D1378" s="78"/>
      <c r="E1378" s="78"/>
      <c r="F1378" s="78"/>
      <c r="G1378" s="78"/>
      <c r="H1378" s="78"/>
    </row>
    <row r="1379" spans="1:8" ht="15.75">
      <c r="A1379" s="78"/>
      <c r="B1379" s="78"/>
      <c r="C1379" s="78"/>
      <c r="D1379" s="78"/>
      <c r="E1379" s="78"/>
      <c r="F1379" s="78"/>
      <c r="G1379" s="78"/>
      <c r="H1379" s="78"/>
    </row>
    <row r="1380" spans="1:8" ht="15.75">
      <c r="A1380" s="78"/>
      <c r="B1380" s="78"/>
      <c r="C1380" s="78"/>
      <c r="D1380" s="78"/>
      <c r="E1380" s="78"/>
      <c r="F1380" s="78"/>
      <c r="G1380" s="78"/>
      <c r="H1380" s="78"/>
    </row>
    <row r="1381" spans="1:8" ht="15.75">
      <c r="A1381" s="78"/>
      <c r="B1381" s="78"/>
      <c r="C1381" s="78"/>
      <c r="D1381" s="78"/>
      <c r="E1381" s="78"/>
      <c r="F1381" s="78"/>
      <c r="G1381" s="78"/>
      <c r="H1381" s="78"/>
    </row>
    <row r="1382" spans="1:8" ht="15.75">
      <c r="A1382" s="78"/>
      <c r="B1382" s="78"/>
      <c r="C1382" s="78"/>
      <c r="D1382" s="78"/>
      <c r="E1382" s="78"/>
      <c r="F1382" s="78"/>
      <c r="G1382" s="78"/>
      <c r="H1382" s="78"/>
    </row>
    <row r="1383" spans="1:8" ht="15.75">
      <c r="A1383" s="78"/>
      <c r="B1383" s="78"/>
      <c r="C1383" s="78"/>
      <c r="D1383" s="78"/>
      <c r="E1383" s="78"/>
      <c r="F1383" s="78"/>
      <c r="G1383" s="78"/>
      <c r="H1383" s="78"/>
    </row>
    <row r="1384" spans="1:8" ht="15.75">
      <c r="A1384" s="78"/>
      <c r="B1384" s="78"/>
      <c r="C1384" s="78"/>
      <c r="D1384" s="78"/>
      <c r="E1384" s="78"/>
      <c r="F1384" s="78"/>
      <c r="G1384" s="78"/>
      <c r="H1384" s="78"/>
    </row>
    <row r="1385" spans="1:8" ht="15.75">
      <c r="A1385" s="78"/>
      <c r="B1385" s="78"/>
      <c r="C1385" s="78"/>
      <c r="D1385" s="78"/>
      <c r="E1385" s="78"/>
      <c r="F1385" s="78"/>
      <c r="G1385" s="78"/>
      <c r="H1385" s="78"/>
    </row>
    <row r="1386" spans="1:8" ht="15.75">
      <c r="A1386" s="78"/>
      <c r="B1386" s="78"/>
      <c r="C1386" s="78"/>
      <c r="D1386" s="78"/>
      <c r="E1386" s="78"/>
      <c r="F1386" s="78"/>
      <c r="G1386" s="78"/>
      <c r="H1386" s="78"/>
    </row>
    <row r="1387" spans="1:8" ht="15.75">
      <c r="A1387" s="78"/>
      <c r="B1387" s="78"/>
      <c r="C1387" s="78"/>
      <c r="D1387" s="78"/>
      <c r="E1387" s="78"/>
      <c r="F1387" s="78"/>
      <c r="G1387" s="78"/>
      <c r="H1387" s="78"/>
    </row>
    <row r="1388" spans="1:8" ht="15.75">
      <c r="A1388" s="78"/>
      <c r="B1388" s="78"/>
      <c r="C1388" s="78"/>
      <c r="D1388" s="78"/>
      <c r="E1388" s="78"/>
      <c r="F1388" s="78"/>
      <c r="G1388" s="78"/>
      <c r="H1388" s="78"/>
    </row>
    <row r="1389" spans="1:8" ht="15.75">
      <c r="A1389" s="78"/>
      <c r="B1389" s="78"/>
      <c r="C1389" s="78"/>
      <c r="D1389" s="78"/>
      <c r="E1389" s="78"/>
      <c r="F1389" s="78"/>
      <c r="G1389" s="78"/>
      <c r="H1389" s="78"/>
    </row>
    <row r="1390" spans="1:8" ht="15.75">
      <c r="A1390" s="78"/>
      <c r="B1390" s="78"/>
      <c r="C1390" s="78"/>
      <c r="D1390" s="78"/>
      <c r="E1390" s="78"/>
      <c r="F1390" s="78"/>
      <c r="G1390" s="78"/>
      <c r="H1390" s="78"/>
    </row>
    <row r="1391" spans="1:8" ht="15.75">
      <c r="A1391" s="78"/>
      <c r="B1391" s="78"/>
      <c r="C1391" s="78"/>
      <c r="D1391" s="78"/>
      <c r="E1391" s="78"/>
      <c r="F1391" s="78"/>
      <c r="G1391" s="78"/>
      <c r="H1391" s="78"/>
    </row>
    <row r="1392" spans="1:8" ht="15.75">
      <c r="A1392" s="78"/>
      <c r="B1392" s="78"/>
      <c r="C1392" s="78"/>
      <c r="D1392" s="78"/>
      <c r="E1392" s="78"/>
      <c r="F1392" s="78"/>
      <c r="G1392" s="78"/>
      <c r="H1392" s="78"/>
    </row>
    <row r="1393" spans="1:8" ht="15.75">
      <c r="A1393" s="78"/>
      <c r="B1393" s="78"/>
      <c r="C1393" s="78"/>
      <c r="D1393" s="78"/>
      <c r="E1393" s="78"/>
      <c r="F1393" s="78"/>
      <c r="G1393" s="78"/>
      <c r="H1393" s="78"/>
    </row>
    <row r="1394" spans="1:8" ht="15.75">
      <c r="A1394" s="78"/>
      <c r="B1394" s="78"/>
      <c r="C1394" s="78"/>
      <c r="D1394" s="78"/>
      <c r="E1394" s="78"/>
      <c r="F1394" s="78"/>
      <c r="G1394" s="78"/>
      <c r="H1394" s="78"/>
    </row>
    <row r="1395" spans="1:8" ht="15.75">
      <c r="A1395" s="78"/>
      <c r="B1395" s="78"/>
      <c r="C1395" s="78"/>
      <c r="D1395" s="78"/>
      <c r="E1395" s="78"/>
      <c r="F1395" s="78"/>
      <c r="G1395" s="78"/>
      <c r="H1395" s="78"/>
    </row>
    <row r="1396" spans="1:8" ht="15.75">
      <c r="A1396" s="78"/>
      <c r="B1396" s="78"/>
      <c r="C1396" s="78"/>
      <c r="D1396" s="78"/>
      <c r="E1396" s="78"/>
      <c r="F1396" s="78"/>
      <c r="G1396" s="78"/>
      <c r="H1396" s="78"/>
    </row>
    <row r="1397" spans="1:8" ht="15.75">
      <c r="A1397" s="78"/>
      <c r="B1397" s="78"/>
      <c r="C1397" s="78"/>
      <c r="D1397" s="78"/>
      <c r="E1397" s="78"/>
      <c r="F1397" s="78"/>
      <c r="G1397" s="78"/>
      <c r="H1397" s="78"/>
    </row>
    <row r="1398" spans="1:8" ht="15.75">
      <c r="A1398" s="78"/>
      <c r="B1398" s="78"/>
      <c r="C1398" s="78"/>
      <c r="D1398" s="78"/>
      <c r="E1398" s="78"/>
      <c r="F1398" s="78"/>
      <c r="G1398" s="78"/>
      <c r="H1398" s="78"/>
    </row>
    <row r="1399" spans="1:8" ht="15.75">
      <c r="A1399" s="78"/>
      <c r="B1399" s="78"/>
      <c r="C1399" s="78"/>
      <c r="D1399" s="78"/>
      <c r="E1399" s="78"/>
      <c r="F1399" s="78"/>
      <c r="G1399" s="78"/>
      <c r="H1399" s="78"/>
    </row>
    <row r="1400" spans="1:8" ht="15.75">
      <c r="A1400" s="78"/>
      <c r="B1400" s="78"/>
      <c r="C1400" s="78"/>
      <c r="D1400" s="78"/>
      <c r="E1400" s="78"/>
      <c r="F1400" s="78"/>
      <c r="G1400" s="78"/>
      <c r="H1400" s="78"/>
    </row>
    <row r="1401" spans="1:8" ht="15.75">
      <c r="A1401" s="78"/>
      <c r="B1401" s="78"/>
      <c r="C1401" s="78"/>
      <c r="D1401" s="78"/>
      <c r="E1401" s="78"/>
      <c r="F1401" s="78"/>
      <c r="G1401" s="78"/>
      <c r="H1401" s="78"/>
    </row>
    <row r="1402" spans="1:8" ht="15.75">
      <c r="A1402" s="78"/>
      <c r="B1402" s="78"/>
      <c r="C1402" s="78"/>
      <c r="D1402" s="78"/>
      <c r="E1402" s="78"/>
      <c r="F1402" s="78"/>
      <c r="G1402" s="78"/>
      <c r="H1402" s="78"/>
    </row>
    <row r="1403" spans="1:8" ht="15.75">
      <c r="A1403" s="78"/>
      <c r="B1403" s="78"/>
      <c r="C1403" s="78"/>
      <c r="D1403" s="78"/>
      <c r="E1403" s="78"/>
      <c r="F1403" s="78"/>
      <c r="G1403" s="78"/>
      <c r="H1403" s="78"/>
    </row>
    <row r="1404" spans="1:8" ht="15.75">
      <c r="A1404" s="78"/>
      <c r="B1404" s="78"/>
      <c r="C1404" s="78"/>
      <c r="D1404" s="78"/>
      <c r="E1404" s="78"/>
      <c r="F1404" s="78"/>
      <c r="G1404" s="78"/>
      <c r="H1404" s="78"/>
    </row>
    <row r="1405" spans="1:8" ht="15.75">
      <c r="A1405" s="78"/>
      <c r="B1405" s="78"/>
      <c r="C1405" s="78"/>
      <c r="D1405" s="78"/>
      <c r="E1405" s="78"/>
      <c r="F1405" s="78"/>
      <c r="G1405" s="78"/>
      <c r="H1405" s="78"/>
    </row>
    <row r="1406" spans="1:8" ht="15.75">
      <c r="A1406" s="78"/>
      <c r="B1406" s="78"/>
      <c r="C1406" s="78"/>
      <c r="D1406" s="78"/>
      <c r="E1406" s="78"/>
      <c r="F1406" s="78"/>
      <c r="G1406" s="78"/>
      <c r="H1406" s="78"/>
    </row>
    <row r="1407" spans="1:8" ht="15.75">
      <c r="A1407" s="78"/>
      <c r="B1407" s="78"/>
      <c r="C1407" s="78"/>
      <c r="D1407" s="78"/>
      <c r="E1407" s="78"/>
      <c r="F1407" s="78"/>
      <c r="G1407" s="78"/>
      <c r="H1407" s="78"/>
    </row>
    <row r="1408" spans="1:8" ht="15.75">
      <c r="A1408" s="78"/>
      <c r="B1408" s="78"/>
      <c r="C1408" s="78"/>
      <c r="D1408" s="78"/>
      <c r="E1408" s="78"/>
      <c r="F1408" s="78"/>
      <c r="G1408" s="78"/>
      <c r="H1408" s="78"/>
    </row>
    <row r="1409" spans="1:8" ht="15.75">
      <c r="A1409" s="78"/>
      <c r="B1409" s="78"/>
      <c r="C1409" s="78"/>
      <c r="D1409" s="78"/>
      <c r="E1409" s="78"/>
      <c r="F1409" s="78"/>
      <c r="G1409" s="78"/>
      <c r="H1409" s="78"/>
    </row>
    <row r="1410" spans="1:8" ht="15.75">
      <c r="A1410" s="78"/>
      <c r="B1410" s="78"/>
      <c r="C1410" s="78"/>
      <c r="D1410" s="78"/>
      <c r="E1410" s="78"/>
      <c r="F1410" s="78"/>
      <c r="G1410" s="78"/>
      <c r="H1410" s="78"/>
    </row>
    <row r="1411" spans="1:8" ht="15.75">
      <c r="A1411" s="78"/>
      <c r="B1411" s="78"/>
      <c r="C1411" s="78"/>
      <c r="D1411" s="78"/>
      <c r="E1411" s="78"/>
      <c r="F1411" s="78"/>
      <c r="G1411" s="78"/>
      <c r="H1411" s="78"/>
    </row>
    <row r="1412" spans="1:8" ht="15.75">
      <c r="A1412" s="78"/>
      <c r="B1412" s="78"/>
      <c r="C1412" s="78"/>
      <c r="D1412" s="78"/>
      <c r="E1412" s="78"/>
      <c r="F1412" s="78"/>
      <c r="G1412" s="78"/>
      <c r="H1412" s="78"/>
    </row>
    <row r="1413" spans="1:8" ht="15.75">
      <c r="A1413" s="78"/>
      <c r="B1413" s="78"/>
      <c r="C1413" s="78"/>
      <c r="D1413" s="78"/>
      <c r="E1413" s="78"/>
      <c r="F1413" s="78"/>
      <c r="G1413" s="78"/>
      <c r="H1413" s="78"/>
    </row>
    <row r="1414" spans="1:8" ht="15.75">
      <c r="A1414" s="78"/>
      <c r="B1414" s="78"/>
      <c r="C1414" s="78"/>
      <c r="D1414" s="78"/>
      <c r="E1414" s="78"/>
      <c r="F1414" s="78"/>
      <c r="G1414" s="78"/>
      <c r="H1414" s="78"/>
    </row>
    <row r="1415" spans="1:8" ht="15.75">
      <c r="A1415" s="78"/>
      <c r="B1415" s="78"/>
      <c r="C1415" s="78"/>
      <c r="D1415" s="78"/>
      <c r="E1415" s="78"/>
      <c r="F1415" s="78"/>
      <c r="G1415" s="78"/>
      <c r="H1415" s="78"/>
    </row>
    <row r="1416" spans="1:8" ht="15.75">
      <c r="A1416" s="78"/>
      <c r="B1416" s="78"/>
      <c r="C1416" s="78"/>
      <c r="D1416" s="78"/>
      <c r="E1416" s="78"/>
      <c r="F1416" s="78"/>
      <c r="G1416" s="78"/>
      <c r="H1416" s="78"/>
    </row>
    <row r="1417" spans="1:8" ht="15.75">
      <c r="A1417" s="78"/>
      <c r="B1417" s="78"/>
      <c r="C1417" s="78"/>
      <c r="D1417" s="78"/>
      <c r="E1417" s="78"/>
      <c r="F1417" s="78"/>
      <c r="G1417" s="78"/>
      <c r="H1417" s="78"/>
    </row>
    <row r="1418" spans="1:8" ht="15.75">
      <c r="A1418" s="78"/>
      <c r="B1418" s="78"/>
      <c r="C1418" s="78"/>
      <c r="D1418" s="78"/>
      <c r="E1418" s="78"/>
      <c r="F1418" s="78"/>
      <c r="G1418" s="78"/>
      <c r="H1418" s="78"/>
    </row>
    <row r="1419" spans="1:8" ht="15.75">
      <c r="A1419" s="78"/>
      <c r="B1419" s="78"/>
      <c r="C1419" s="78"/>
      <c r="D1419" s="78"/>
      <c r="E1419" s="78"/>
      <c r="F1419" s="78"/>
      <c r="G1419" s="78"/>
      <c r="H1419" s="78"/>
    </row>
    <row r="1420" spans="1:8" ht="15.75">
      <c r="A1420" s="78"/>
      <c r="B1420" s="78"/>
      <c r="C1420" s="78"/>
      <c r="D1420" s="78"/>
      <c r="E1420" s="78"/>
      <c r="F1420" s="78"/>
      <c r="G1420" s="78"/>
      <c r="H1420" s="78"/>
    </row>
    <row r="1421" spans="1:8" ht="15.75">
      <c r="A1421" s="78"/>
      <c r="B1421" s="78"/>
      <c r="C1421" s="78"/>
      <c r="D1421" s="78"/>
      <c r="E1421" s="78"/>
      <c r="F1421" s="78"/>
      <c r="G1421" s="78"/>
      <c r="H1421" s="78"/>
    </row>
    <row r="1422" spans="1:8" ht="15.75">
      <c r="A1422" s="78"/>
      <c r="B1422" s="78"/>
      <c r="C1422" s="78"/>
      <c r="D1422" s="78"/>
      <c r="E1422" s="78"/>
      <c r="F1422" s="78"/>
      <c r="G1422" s="78"/>
      <c r="H1422" s="78"/>
    </row>
    <row r="1423" spans="1:8" ht="15.75">
      <c r="A1423" s="78"/>
      <c r="B1423" s="78"/>
      <c r="C1423" s="78"/>
      <c r="D1423" s="78"/>
      <c r="E1423" s="78"/>
      <c r="F1423" s="78"/>
      <c r="G1423" s="78"/>
      <c r="H1423" s="78"/>
    </row>
    <row r="1424" spans="1:8" ht="15.75">
      <c r="A1424" s="78"/>
      <c r="B1424" s="78"/>
      <c r="C1424" s="78"/>
      <c r="D1424" s="78"/>
      <c r="E1424" s="78"/>
      <c r="F1424" s="78"/>
      <c r="G1424" s="78"/>
      <c r="H1424" s="78"/>
    </row>
    <row r="1425" spans="1:8" ht="15.75">
      <c r="A1425" s="78"/>
      <c r="B1425" s="78"/>
      <c r="C1425" s="78"/>
      <c r="D1425" s="78"/>
      <c r="E1425" s="78"/>
      <c r="F1425" s="78"/>
      <c r="G1425" s="78"/>
      <c r="H1425" s="78"/>
    </row>
    <row r="1426" spans="1:8" ht="15.75">
      <c r="A1426" s="78"/>
      <c r="B1426" s="78"/>
      <c r="C1426" s="78"/>
      <c r="D1426" s="78"/>
      <c r="E1426" s="78"/>
      <c r="F1426" s="78"/>
      <c r="G1426" s="78"/>
      <c r="H1426" s="78"/>
    </row>
    <row r="1427" spans="1:8" ht="15.75">
      <c r="A1427" s="78"/>
      <c r="B1427" s="78"/>
      <c r="C1427" s="78"/>
      <c r="D1427" s="78"/>
      <c r="E1427" s="78"/>
      <c r="F1427" s="78"/>
      <c r="G1427" s="78"/>
      <c r="H1427" s="78"/>
    </row>
    <row r="1428" spans="1:8" ht="15.75">
      <c r="A1428" s="78"/>
      <c r="B1428" s="78"/>
      <c r="C1428" s="78"/>
      <c r="D1428" s="78"/>
      <c r="E1428" s="78"/>
      <c r="F1428" s="78"/>
      <c r="G1428" s="78"/>
      <c r="H1428" s="78"/>
    </row>
    <row r="1429" spans="1:8" ht="15.75">
      <c r="A1429" s="78"/>
      <c r="B1429" s="78"/>
      <c r="C1429" s="78"/>
      <c r="D1429" s="78"/>
      <c r="E1429" s="78"/>
      <c r="F1429" s="78"/>
      <c r="G1429" s="78"/>
      <c r="H1429" s="78"/>
    </row>
    <row r="1430" spans="1:8" ht="15.75">
      <c r="A1430" s="78"/>
      <c r="B1430" s="78"/>
      <c r="C1430" s="78"/>
      <c r="D1430" s="78"/>
      <c r="E1430" s="78"/>
      <c r="F1430" s="78"/>
      <c r="G1430" s="78"/>
      <c r="H1430" s="78"/>
    </row>
    <row r="1431" spans="1:8" ht="15.75">
      <c r="A1431" s="78"/>
      <c r="B1431" s="78"/>
      <c r="C1431" s="78"/>
      <c r="D1431" s="78"/>
      <c r="E1431" s="78"/>
      <c r="F1431" s="78"/>
      <c r="G1431" s="78"/>
      <c r="H1431" s="78"/>
    </row>
    <row r="1432" spans="1:8" ht="15.75">
      <c r="A1432" s="78"/>
      <c r="B1432" s="78"/>
      <c r="C1432" s="78"/>
      <c r="D1432" s="78"/>
      <c r="E1432" s="78"/>
      <c r="F1432" s="78"/>
      <c r="G1432" s="78"/>
      <c r="H1432" s="78"/>
    </row>
    <row r="1433" spans="1:8" ht="15.75">
      <c r="A1433" s="78"/>
      <c r="B1433" s="78"/>
      <c r="C1433" s="78"/>
      <c r="D1433" s="78"/>
      <c r="E1433" s="78"/>
      <c r="F1433" s="78"/>
      <c r="G1433" s="78"/>
      <c r="H1433" s="78"/>
    </row>
    <row r="1434" spans="1:8" ht="15.75">
      <c r="A1434" s="78"/>
      <c r="B1434" s="78"/>
      <c r="C1434" s="78"/>
      <c r="D1434" s="78"/>
      <c r="E1434" s="78"/>
      <c r="F1434" s="78"/>
      <c r="G1434" s="78"/>
      <c r="H1434" s="78"/>
    </row>
    <row r="1435" spans="1:8" ht="15.75">
      <c r="A1435" s="78"/>
      <c r="B1435" s="78"/>
      <c r="C1435" s="78"/>
      <c r="D1435" s="78"/>
      <c r="E1435" s="78"/>
      <c r="F1435" s="78"/>
      <c r="G1435" s="78"/>
      <c r="H1435" s="78"/>
    </row>
    <row r="1436" spans="1:8" ht="15.75">
      <c r="A1436" s="78"/>
      <c r="B1436" s="78"/>
      <c r="C1436" s="78"/>
      <c r="D1436" s="78"/>
      <c r="E1436" s="78"/>
      <c r="F1436" s="78"/>
      <c r="G1436" s="78"/>
      <c r="H1436" s="78"/>
    </row>
    <row r="1437" spans="1:8" ht="15.75">
      <c r="A1437" s="78"/>
      <c r="B1437" s="78"/>
      <c r="C1437" s="78"/>
      <c r="D1437" s="78"/>
      <c r="E1437" s="78"/>
      <c r="F1437" s="78"/>
      <c r="G1437" s="78"/>
      <c r="H1437" s="78"/>
    </row>
    <row r="1438" spans="1:8" ht="15.75">
      <c r="A1438" s="78"/>
      <c r="B1438" s="78"/>
      <c r="C1438" s="78"/>
      <c r="D1438" s="78"/>
      <c r="E1438" s="78"/>
      <c r="F1438" s="78"/>
      <c r="G1438" s="78"/>
      <c r="H1438" s="78"/>
    </row>
    <row r="1439" spans="1:8" ht="15.75">
      <c r="A1439" s="78"/>
      <c r="B1439" s="78"/>
      <c r="C1439" s="78"/>
      <c r="D1439" s="78"/>
      <c r="E1439" s="78"/>
      <c r="F1439" s="78"/>
      <c r="G1439" s="78"/>
      <c r="H1439" s="78"/>
    </row>
    <row r="1440" spans="1:8" ht="15.75">
      <c r="A1440" s="78"/>
      <c r="B1440" s="78"/>
      <c r="C1440" s="78"/>
      <c r="D1440" s="78"/>
      <c r="E1440" s="78"/>
      <c r="F1440" s="78"/>
      <c r="G1440" s="78"/>
      <c r="H1440" s="78"/>
    </row>
    <row r="1441" spans="1:8" ht="15.75">
      <c r="A1441" s="78"/>
      <c r="B1441" s="78"/>
      <c r="C1441" s="78"/>
      <c r="D1441" s="78"/>
      <c r="E1441" s="78"/>
      <c r="F1441" s="78"/>
      <c r="G1441" s="78"/>
      <c r="H1441" s="78"/>
    </row>
    <row r="1442" spans="1:8" ht="15.75">
      <c r="A1442" s="78"/>
      <c r="B1442" s="78"/>
      <c r="C1442" s="78"/>
      <c r="D1442" s="78"/>
      <c r="E1442" s="78"/>
      <c r="F1442" s="78"/>
      <c r="G1442" s="78"/>
      <c r="H1442" s="78"/>
    </row>
    <row r="1443" spans="1:8" ht="15.75">
      <c r="A1443" s="78"/>
      <c r="B1443" s="78"/>
      <c r="C1443" s="78"/>
      <c r="D1443" s="78"/>
      <c r="E1443" s="78"/>
      <c r="F1443" s="78"/>
      <c r="G1443" s="78"/>
      <c r="H1443" s="78"/>
    </row>
    <row r="1444" spans="1:8" ht="15.75">
      <c r="A1444" s="78"/>
      <c r="B1444" s="78"/>
      <c r="C1444" s="78"/>
      <c r="D1444" s="78"/>
      <c r="E1444" s="78"/>
      <c r="F1444" s="78"/>
      <c r="G1444" s="78"/>
      <c r="H1444" s="78"/>
    </row>
    <row r="1445" spans="1:8" ht="15.75">
      <c r="A1445" s="78"/>
      <c r="B1445" s="78"/>
      <c r="C1445" s="78"/>
      <c r="D1445" s="78"/>
      <c r="E1445" s="78"/>
      <c r="F1445" s="78"/>
      <c r="G1445" s="78"/>
      <c r="H1445" s="78"/>
    </row>
    <row r="1446" spans="1:8" ht="15.75">
      <c r="A1446" s="78"/>
      <c r="B1446" s="78"/>
      <c r="C1446" s="78"/>
      <c r="D1446" s="78"/>
      <c r="E1446" s="78"/>
      <c r="F1446" s="78"/>
      <c r="G1446" s="78"/>
      <c r="H1446" s="78"/>
    </row>
    <row r="1447" spans="1:8" ht="15.75">
      <c r="A1447" s="78"/>
      <c r="B1447" s="78"/>
      <c r="C1447" s="78"/>
      <c r="D1447" s="78"/>
      <c r="E1447" s="78"/>
      <c r="F1447" s="78"/>
      <c r="G1447" s="78"/>
      <c r="H1447" s="78"/>
    </row>
    <row r="1448" spans="1:8" ht="15.75">
      <c r="A1448" s="78"/>
      <c r="B1448" s="78"/>
      <c r="C1448" s="78"/>
      <c r="D1448" s="78"/>
      <c r="E1448" s="78"/>
      <c r="F1448" s="78"/>
      <c r="G1448" s="78"/>
      <c r="H1448" s="78"/>
    </row>
    <row r="1449" spans="1:8" ht="15.75">
      <c r="A1449" s="78"/>
      <c r="B1449" s="78"/>
      <c r="C1449" s="78"/>
      <c r="D1449" s="78"/>
      <c r="E1449" s="78"/>
      <c r="F1449" s="78"/>
      <c r="G1449" s="78"/>
      <c r="H1449" s="78"/>
    </row>
    <row r="1450" spans="1:8" ht="15.75">
      <c r="A1450" s="78"/>
      <c r="B1450" s="78"/>
      <c r="C1450" s="78"/>
      <c r="D1450" s="78"/>
      <c r="E1450" s="78"/>
      <c r="F1450" s="78"/>
      <c r="G1450" s="78"/>
      <c r="H1450" s="78"/>
    </row>
    <row r="1451" spans="1:8" ht="15.75">
      <c r="A1451" s="78"/>
      <c r="B1451" s="78"/>
      <c r="C1451" s="78"/>
      <c r="D1451" s="78"/>
      <c r="E1451" s="78"/>
      <c r="F1451" s="78"/>
      <c r="G1451" s="78"/>
      <c r="H1451" s="78"/>
    </row>
    <row r="1452" spans="1:8" ht="15.75">
      <c r="A1452" s="78"/>
      <c r="B1452" s="78"/>
      <c r="C1452" s="78"/>
      <c r="D1452" s="78"/>
      <c r="E1452" s="78"/>
      <c r="F1452" s="78"/>
      <c r="G1452" s="78"/>
      <c r="H1452" s="78"/>
    </row>
    <row r="1453" spans="1:8" ht="15.75">
      <c r="A1453" s="78"/>
      <c r="B1453" s="78"/>
      <c r="C1453" s="78"/>
      <c r="D1453" s="78"/>
      <c r="E1453" s="78"/>
      <c r="F1453" s="78"/>
      <c r="G1453" s="78"/>
      <c r="H1453" s="78"/>
    </row>
    <row r="1454" spans="1:8" ht="15.75">
      <c r="A1454" s="78"/>
      <c r="B1454" s="78"/>
      <c r="C1454" s="78"/>
      <c r="D1454" s="78"/>
      <c r="E1454" s="78"/>
      <c r="F1454" s="78"/>
      <c r="G1454" s="78"/>
      <c r="H1454" s="78"/>
    </row>
    <row r="1455" spans="1:8" ht="15.75">
      <c r="A1455" s="78"/>
      <c r="B1455" s="78"/>
      <c r="C1455" s="78"/>
      <c r="D1455" s="78"/>
      <c r="E1455" s="78"/>
      <c r="F1455" s="78"/>
      <c r="G1455" s="78"/>
      <c r="H1455" s="78"/>
    </row>
    <row r="1456" spans="1:8" ht="15.75">
      <c r="A1456" s="78"/>
      <c r="B1456" s="78"/>
      <c r="C1456" s="78"/>
      <c r="D1456" s="78"/>
      <c r="E1456" s="78"/>
      <c r="F1456" s="78"/>
      <c r="G1456" s="78"/>
      <c r="H1456" s="78"/>
    </row>
    <row r="1457" spans="1:8" ht="15.75">
      <c r="A1457" s="78"/>
      <c r="B1457" s="78"/>
      <c r="C1457" s="78"/>
      <c r="D1457" s="78"/>
      <c r="E1457" s="78"/>
      <c r="F1457" s="78"/>
      <c r="G1457" s="78"/>
      <c r="H1457" s="78"/>
    </row>
    <row r="1458" spans="1:8" ht="15.75">
      <c r="A1458" s="78"/>
      <c r="B1458" s="78"/>
      <c r="C1458" s="78"/>
      <c r="D1458" s="78"/>
      <c r="E1458" s="78"/>
      <c r="F1458" s="78"/>
      <c r="G1458" s="78"/>
      <c r="H1458" s="78"/>
    </row>
    <row r="1459" spans="1:8" ht="15.75">
      <c r="A1459" s="78"/>
      <c r="B1459" s="78"/>
      <c r="C1459" s="78"/>
      <c r="D1459" s="78"/>
      <c r="E1459" s="78"/>
      <c r="F1459" s="78"/>
      <c r="G1459" s="78"/>
      <c r="H1459" s="78"/>
    </row>
    <row r="1460" spans="1:8" ht="15.75">
      <c r="A1460" s="78"/>
      <c r="B1460" s="78"/>
      <c r="C1460" s="78"/>
      <c r="D1460" s="78"/>
      <c r="E1460" s="78"/>
      <c r="F1460" s="78"/>
      <c r="G1460" s="78"/>
      <c r="H1460" s="78"/>
    </row>
    <row r="1461" spans="1:8" ht="15.75">
      <c r="A1461" s="78"/>
      <c r="B1461" s="78"/>
      <c r="C1461" s="78"/>
      <c r="D1461" s="78"/>
      <c r="E1461" s="78"/>
      <c r="F1461" s="78"/>
      <c r="G1461" s="78"/>
      <c r="H1461" s="78"/>
    </row>
    <row r="1462" spans="1:8" ht="15.75">
      <c r="A1462" s="78"/>
      <c r="B1462" s="78"/>
      <c r="C1462" s="78"/>
      <c r="D1462" s="78"/>
      <c r="E1462" s="78"/>
      <c r="F1462" s="78"/>
      <c r="G1462" s="78"/>
      <c r="H1462" s="78"/>
    </row>
    <row r="1463" spans="1:8" ht="15.75">
      <c r="A1463" s="78"/>
      <c r="B1463" s="78"/>
      <c r="C1463" s="78"/>
      <c r="D1463" s="78"/>
      <c r="E1463" s="78"/>
      <c r="F1463" s="78"/>
      <c r="G1463" s="78"/>
      <c r="H1463" s="78"/>
    </row>
    <row r="1464" spans="1:8" ht="15.75">
      <c r="A1464" s="78"/>
      <c r="B1464" s="78"/>
      <c r="C1464" s="78"/>
      <c r="D1464" s="78"/>
      <c r="E1464" s="78"/>
      <c r="F1464" s="78"/>
      <c r="G1464" s="78"/>
      <c r="H1464" s="78"/>
    </row>
    <row r="1465" spans="1:8" ht="15.75">
      <c r="A1465" s="78"/>
      <c r="B1465" s="78"/>
      <c r="C1465" s="78"/>
      <c r="D1465" s="78"/>
      <c r="E1465" s="78"/>
      <c r="F1465" s="78"/>
      <c r="G1465" s="78"/>
      <c r="H1465" s="78"/>
    </row>
    <row r="1466" spans="1:8" ht="15.75">
      <c r="A1466" s="78"/>
      <c r="B1466" s="78"/>
      <c r="C1466" s="78"/>
      <c r="D1466" s="78"/>
      <c r="E1466" s="78"/>
      <c r="F1466" s="78"/>
      <c r="G1466" s="78"/>
      <c r="H1466" s="78"/>
    </row>
    <row r="1467" spans="1:8" ht="15.75">
      <c r="A1467" s="78"/>
      <c r="B1467" s="78"/>
      <c r="C1467" s="78"/>
      <c r="D1467" s="78"/>
      <c r="E1467" s="78"/>
      <c r="F1467" s="78"/>
      <c r="G1467" s="78"/>
      <c r="H1467" s="78"/>
    </row>
    <row r="1468" spans="1:8" ht="15.75">
      <c r="A1468" s="78"/>
      <c r="B1468" s="78"/>
      <c r="C1468" s="78"/>
      <c r="D1468" s="78"/>
      <c r="E1468" s="78"/>
      <c r="F1468" s="78"/>
      <c r="G1468" s="78"/>
      <c r="H1468" s="78"/>
    </row>
    <row r="1469" spans="1:8" ht="15.75">
      <c r="A1469" s="78"/>
      <c r="B1469" s="78"/>
      <c r="C1469" s="78"/>
      <c r="D1469" s="78"/>
      <c r="E1469" s="78"/>
      <c r="F1469" s="78"/>
      <c r="G1469" s="78"/>
      <c r="H1469" s="78"/>
    </row>
    <row r="1470" spans="1:8" ht="15.75">
      <c r="A1470" s="78"/>
      <c r="B1470" s="78"/>
      <c r="C1470" s="78"/>
      <c r="D1470" s="78"/>
      <c r="E1470" s="78"/>
      <c r="F1470" s="78"/>
      <c r="G1470" s="78"/>
      <c r="H1470" s="78"/>
    </row>
    <row r="1471" spans="1:8" ht="15.75">
      <c r="A1471" s="78"/>
      <c r="B1471" s="78"/>
      <c r="C1471" s="78"/>
      <c r="D1471" s="78"/>
      <c r="E1471" s="78"/>
      <c r="F1471" s="78"/>
      <c r="G1471" s="78"/>
      <c r="H1471" s="78"/>
    </row>
    <row r="1472" spans="1:8" ht="15.75">
      <c r="A1472" s="78"/>
      <c r="B1472" s="78"/>
      <c r="C1472" s="78"/>
      <c r="D1472" s="78"/>
      <c r="E1472" s="78"/>
      <c r="F1472" s="78"/>
      <c r="G1472" s="78"/>
      <c r="H1472" s="78"/>
    </row>
    <row r="1473" spans="1:8" ht="15.75">
      <c r="A1473" s="78"/>
      <c r="B1473" s="78"/>
      <c r="C1473" s="78"/>
      <c r="D1473" s="78"/>
      <c r="E1473" s="78"/>
      <c r="F1473" s="78"/>
      <c r="G1473" s="78"/>
      <c r="H1473" s="78"/>
    </row>
    <row r="1474" spans="1:8" ht="15.75">
      <c r="A1474" s="78"/>
      <c r="B1474" s="78"/>
      <c r="C1474" s="78"/>
      <c r="D1474" s="78"/>
      <c r="E1474" s="78"/>
      <c r="F1474" s="78"/>
      <c r="G1474" s="78"/>
      <c r="H1474" s="78"/>
    </row>
    <row r="1475" spans="1:8" ht="15.75">
      <c r="A1475" s="78"/>
      <c r="B1475" s="78"/>
      <c r="C1475" s="78"/>
      <c r="D1475" s="78"/>
      <c r="E1475" s="78"/>
      <c r="F1475" s="78"/>
      <c r="G1475" s="78"/>
      <c r="H1475" s="78"/>
    </row>
    <row r="1476" spans="1:8" ht="15.75">
      <c r="A1476" s="78"/>
      <c r="B1476" s="78"/>
      <c r="C1476" s="78"/>
      <c r="D1476" s="78"/>
      <c r="E1476" s="78"/>
      <c r="F1476" s="78"/>
      <c r="G1476" s="78"/>
      <c r="H1476" s="78"/>
    </row>
    <row r="1477" spans="1:8" ht="15.75">
      <c r="A1477" s="78"/>
      <c r="B1477" s="78"/>
      <c r="C1477" s="78"/>
      <c r="D1477" s="78"/>
      <c r="E1477" s="78"/>
      <c r="F1477" s="78"/>
      <c r="G1477" s="78"/>
      <c r="H1477" s="78"/>
    </row>
    <row r="1478" spans="1:8" ht="15.75">
      <c r="A1478" s="78"/>
      <c r="B1478" s="78"/>
      <c r="C1478" s="78"/>
      <c r="D1478" s="78"/>
      <c r="E1478" s="78"/>
      <c r="F1478" s="78"/>
      <c r="G1478" s="78"/>
      <c r="H1478" s="78"/>
    </row>
    <row r="1479" spans="1:8" ht="15.75">
      <c r="A1479" s="78"/>
      <c r="B1479" s="78"/>
      <c r="C1479" s="78"/>
      <c r="D1479" s="78"/>
      <c r="E1479" s="78"/>
      <c r="F1479" s="78"/>
      <c r="G1479" s="78"/>
      <c r="H1479" s="78"/>
    </row>
    <row r="1480" spans="1:8" ht="15.75">
      <c r="A1480" s="78"/>
      <c r="B1480" s="78"/>
      <c r="C1480" s="78"/>
      <c r="D1480" s="78"/>
      <c r="E1480" s="78"/>
      <c r="F1480" s="78"/>
      <c r="G1480" s="78"/>
      <c r="H1480" s="78"/>
    </row>
    <row r="1481" spans="1:8" ht="15.75">
      <c r="A1481" s="78"/>
      <c r="B1481" s="78"/>
      <c r="C1481" s="78"/>
      <c r="D1481" s="78"/>
      <c r="E1481" s="78"/>
      <c r="F1481" s="78"/>
      <c r="G1481" s="78"/>
      <c r="H1481" s="78"/>
    </row>
    <row r="1482" spans="1:8" ht="15.75">
      <c r="A1482" s="78"/>
      <c r="B1482" s="78"/>
      <c r="C1482" s="78"/>
      <c r="D1482" s="78"/>
      <c r="E1482" s="78"/>
      <c r="F1482" s="78"/>
      <c r="G1482" s="78"/>
      <c r="H1482" s="78"/>
    </row>
    <row r="1483" spans="1:8" ht="15.75">
      <c r="A1483" s="78"/>
      <c r="B1483" s="78"/>
      <c r="C1483" s="78"/>
      <c r="D1483" s="78"/>
      <c r="E1483" s="78"/>
      <c r="F1483" s="78"/>
      <c r="G1483" s="78"/>
      <c r="H1483" s="78"/>
    </row>
    <row r="1484" spans="1:8" ht="15.75">
      <c r="A1484" s="78"/>
      <c r="B1484" s="78"/>
      <c r="C1484" s="78"/>
      <c r="D1484" s="78"/>
      <c r="E1484" s="78"/>
      <c r="F1484" s="78"/>
      <c r="G1484" s="78"/>
      <c r="H1484" s="78"/>
    </row>
    <row r="1485" spans="1:8" ht="15.75">
      <c r="A1485" s="78"/>
      <c r="B1485" s="78"/>
      <c r="C1485" s="78"/>
      <c r="D1485" s="78"/>
      <c r="E1485" s="78"/>
      <c r="F1485" s="78"/>
      <c r="G1485" s="78"/>
      <c r="H1485" s="78"/>
    </row>
    <row r="1486" spans="1:8" ht="15.75">
      <c r="A1486" s="78"/>
      <c r="B1486" s="78"/>
      <c r="C1486" s="78"/>
      <c r="D1486" s="78"/>
      <c r="E1486" s="78"/>
      <c r="F1486" s="78"/>
      <c r="G1486" s="78"/>
      <c r="H1486" s="78"/>
    </row>
    <row r="1487" spans="1:8" ht="15.75">
      <c r="A1487" s="78"/>
      <c r="B1487" s="78"/>
      <c r="C1487" s="78"/>
      <c r="D1487" s="78"/>
      <c r="E1487" s="78"/>
      <c r="F1487" s="78"/>
      <c r="G1487" s="78"/>
      <c r="H1487" s="78"/>
    </row>
    <row r="1488" spans="1:8" ht="15.75">
      <c r="A1488" s="78"/>
      <c r="B1488" s="78"/>
      <c r="C1488" s="78"/>
      <c r="D1488" s="78"/>
      <c r="E1488" s="78"/>
      <c r="F1488" s="78"/>
      <c r="G1488" s="78"/>
      <c r="H1488" s="78"/>
    </row>
    <row r="1489" spans="1:8" ht="15.75">
      <c r="A1489" s="78"/>
      <c r="B1489" s="78"/>
      <c r="C1489" s="78"/>
      <c r="D1489" s="78"/>
      <c r="E1489" s="78"/>
      <c r="F1489" s="78"/>
      <c r="G1489" s="78"/>
      <c r="H1489" s="78"/>
    </row>
    <row r="1490" spans="1:8" ht="15.75">
      <c r="A1490" s="78"/>
      <c r="B1490" s="78"/>
      <c r="C1490" s="78"/>
      <c r="D1490" s="78"/>
      <c r="E1490" s="78"/>
      <c r="F1490" s="78"/>
      <c r="G1490" s="78"/>
      <c r="H1490" s="78"/>
    </row>
    <row r="1491" spans="1:8" ht="15.75">
      <c r="A1491" s="78"/>
      <c r="B1491" s="78"/>
      <c r="C1491" s="78"/>
      <c r="D1491" s="78"/>
      <c r="E1491" s="78"/>
      <c r="F1491" s="78"/>
      <c r="G1491" s="78"/>
      <c r="H1491" s="78"/>
    </row>
    <row r="1492" spans="1:8" ht="15.75">
      <c r="A1492" s="78"/>
      <c r="B1492" s="78"/>
      <c r="C1492" s="78"/>
      <c r="D1492" s="78"/>
      <c r="E1492" s="78"/>
      <c r="F1492" s="78"/>
      <c r="G1492" s="78"/>
      <c r="H1492" s="78"/>
    </row>
    <row r="1493" spans="1:8" ht="15.75">
      <c r="A1493" s="78"/>
      <c r="B1493" s="78"/>
      <c r="C1493" s="78"/>
      <c r="D1493" s="78"/>
      <c r="E1493" s="78"/>
      <c r="F1493" s="78"/>
      <c r="G1493" s="78"/>
      <c r="H1493" s="78"/>
    </row>
    <row r="1494" spans="1:8" ht="15.75">
      <c r="A1494" s="78"/>
      <c r="B1494" s="78"/>
      <c r="C1494" s="78"/>
      <c r="D1494" s="78"/>
      <c r="E1494" s="78"/>
      <c r="F1494" s="78"/>
      <c r="G1494" s="78"/>
      <c r="H1494" s="78"/>
    </row>
    <row r="1495" spans="1:8" ht="15.75">
      <c r="A1495" s="78"/>
      <c r="B1495" s="78"/>
      <c r="C1495" s="78"/>
      <c r="D1495" s="78"/>
      <c r="E1495" s="78"/>
      <c r="F1495" s="78"/>
      <c r="G1495" s="78"/>
      <c r="H1495" s="78"/>
    </row>
    <row r="1496" spans="1:8" ht="15.75">
      <c r="A1496" s="78"/>
      <c r="B1496" s="78"/>
      <c r="C1496" s="78"/>
      <c r="D1496" s="78"/>
      <c r="E1496" s="78"/>
      <c r="F1496" s="78"/>
      <c r="G1496" s="78"/>
      <c r="H1496" s="78"/>
    </row>
    <row r="1497" spans="1:8" ht="15.75">
      <c r="A1497" s="78"/>
      <c r="B1497" s="78"/>
      <c r="C1497" s="78"/>
      <c r="D1497" s="78"/>
      <c r="E1497" s="78"/>
      <c r="F1497" s="78"/>
      <c r="G1497" s="78"/>
      <c r="H1497" s="78"/>
    </row>
    <row r="1498" spans="1:8" ht="15.75">
      <c r="A1498" s="78"/>
      <c r="B1498" s="78"/>
      <c r="C1498" s="78"/>
      <c r="D1498" s="78"/>
      <c r="E1498" s="78"/>
      <c r="F1498" s="78"/>
      <c r="G1498" s="78"/>
      <c r="H1498" s="78"/>
    </row>
    <row r="1499" spans="1:8" ht="15.75">
      <c r="A1499" s="78"/>
      <c r="B1499" s="78"/>
      <c r="C1499" s="78"/>
      <c r="D1499" s="78"/>
      <c r="E1499" s="78"/>
      <c r="F1499" s="78"/>
      <c r="G1499" s="78"/>
      <c r="H1499" s="78"/>
    </row>
    <row r="1500" spans="1:8" ht="15.75">
      <c r="A1500" s="78"/>
      <c r="B1500" s="78"/>
      <c r="C1500" s="78"/>
      <c r="D1500" s="78"/>
      <c r="E1500" s="78"/>
      <c r="F1500" s="78"/>
      <c r="G1500" s="78"/>
      <c r="H1500" s="78"/>
    </row>
    <row r="1501" spans="1:8" ht="15.75">
      <c r="A1501" s="78"/>
      <c r="B1501" s="78"/>
      <c r="C1501" s="78"/>
      <c r="D1501" s="78"/>
      <c r="E1501" s="78"/>
      <c r="F1501" s="78"/>
      <c r="G1501" s="78"/>
      <c r="H1501" s="78"/>
    </row>
    <row r="1502" spans="1:8" ht="15.75">
      <c r="A1502" s="78"/>
      <c r="B1502" s="78"/>
      <c r="C1502" s="78"/>
      <c r="D1502" s="78"/>
      <c r="E1502" s="78"/>
      <c r="F1502" s="78"/>
      <c r="G1502" s="78"/>
      <c r="H1502" s="78"/>
    </row>
    <row r="1503" spans="1:8" ht="15.75">
      <c r="A1503" s="78"/>
      <c r="B1503" s="78"/>
      <c r="C1503" s="78"/>
      <c r="D1503" s="78"/>
      <c r="E1503" s="78"/>
      <c r="F1503" s="78"/>
      <c r="G1503" s="78"/>
      <c r="H1503" s="78"/>
    </row>
    <row r="1504" spans="1:8" ht="15.75">
      <c r="A1504" s="78"/>
      <c r="B1504" s="78"/>
      <c r="C1504" s="78"/>
      <c r="D1504" s="78"/>
      <c r="E1504" s="78"/>
      <c r="F1504" s="78"/>
      <c r="G1504" s="78"/>
      <c r="H1504" s="78"/>
    </row>
    <row r="1505" spans="1:8" ht="15.75">
      <c r="A1505" s="78"/>
      <c r="B1505" s="78"/>
      <c r="C1505" s="78"/>
      <c r="D1505" s="78"/>
      <c r="E1505" s="78"/>
      <c r="F1505" s="78"/>
      <c r="G1505" s="78"/>
      <c r="H1505" s="78"/>
    </row>
    <row r="1506" spans="1:8" ht="15.75">
      <c r="A1506" s="78"/>
      <c r="B1506" s="78"/>
      <c r="C1506" s="78"/>
      <c r="D1506" s="78"/>
      <c r="E1506" s="78"/>
      <c r="F1506" s="78"/>
      <c r="G1506" s="78"/>
      <c r="H1506" s="78"/>
    </row>
    <row r="1507" spans="1:8" ht="15.75">
      <c r="A1507" s="78"/>
      <c r="B1507" s="78"/>
      <c r="C1507" s="78"/>
      <c r="D1507" s="78"/>
      <c r="E1507" s="78"/>
      <c r="F1507" s="78"/>
      <c r="G1507" s="78"/>
      <c r="H1507" s="78"/>
    </row>
    <row r="1508" spans="1:8" ht="15.75">
      <c r="A1508" s="78"/>
      <c r="B1508" s="78"/>
      <c r="C1508" s="78"/>
      <c r="D1508" s="78"/>
      <c r="E1508" s="78"/>
      <c r="F1508" s="78"/>
      <c r="G1508" s="78"/>
      <c r="H1508" s="78"/>
    </row>
    <row r="1509" spans="1:8" ht="15.75">
      <c r="A1509" s="78"/>
      <c r="B1509" s="78"/>
      <c r="C1509" s="78"/>
      <c r="D1509" s="78"/>
      <c r="E1509" s="78"/>
      <c r="F1509" s="78"/>
      <c r="G1509" s="78"/>
      <c r="H1509" s="78"/>
    </row>
    <row r="1510" spans="1:8" ht="15.75">
      <c r="A1510" s="78"/>
      <c r="B1510" s="78"/>
      <c r="C1510" s="78"/>
      <c r="D1510" s="78"/>
      <c r="E1510" s="78"/>
      <c r="F1510" s="78"/>
      <c r="G1510" s="78"/>
      <c r="H1510" s="78"/>
    </row>
    <row r="1511" spans="1:8" ht="15.75">
      <c r="A1511" s="78"/>
      <c r="B1511" s="78"/>
      <c r="C1511" s="78"/>
      <c r="D1511" s="78"/>
      <c r="E1511" s="78"/>
      <c r="F1511" s="78"/>
      <c r="G1511" s="78"/>
      <c r="H1511" s="78"/>
    </row>
    <row r="1512" spans="1:8" ht="15.75">
      <c r="A1512" s="78"/>
      <c r="B1512" s="78"/>
      <c r="C1512" s="78"/>
      <c r="D1512" s="78"/>
      <c r="E1512" s="78"/>
      <c r="F1512" s="78"/>
      <c r="G1512" s="78"/>
      <c r="H1512" s="78"/>
    </row>
    <row r="1513" spans="1:8" ht="15.75">
      <c r="A1513" s="78"/>
      <c r="B1513" s="78"/>
      <c r="C1513" s="78"/>
      <c r="D1513" s="78"/>
      <c r="E1513" s="78"/>
      <c r="F1513" s="78"/>
      <c r="G1513" s="78"/>
      <c r="H1513" s="78"/>
    </row>
    <row r="1514" spans="1:8" ht="15.75">
      <c r="A1514" s="78"/>
      <c r="B1514" s="78"/>
      <c r="C1514" s="78"/>
      <c r="D1514" s="78"/>
      <c r="E1514" s="78"/>
      <c r="F1514" s="78"/>
      <c r="G1514" s="78"/>
      <c r="H1514" s="78"/>
    </row>
    <row r="1515" spans="1:8" ht="15.75">
      <c r="A1515" s="78"/>
      <c r="B1515" s="78"/>
      <c r="C1515" s="78"/>
      <c r="D1515" s="78"/>
      <c r="E1515" s="78"/>
      <c r="F1515" s="78"/>
      <c r="G1515" s="78"/>
      <c r="H1515" s="78"/>
    </row>
    <row r="1516" spans="1:8" ht="15.75">
      <c r="A1516" s="78"/>
      <c r="B1516" s="78"/>
      <c r="C1516" s="78"/>
      <c r="D1516" s="78"/>
      <c r="E1516" s="78"/>
      <c r="F1516" s="78"/>
      <c r="G1516" s="78"/>
      <c r="H1516" s="78"/>
    </row>
    <row r="1517" spans="1:8" ht="15.75">
      <c r="A1517" s="78"/>
      <c r="B1517" s="78"/>
      <c r="C1517" s="78"/>
      <c r="D1517" s="78"/>
      <c r="E1517" s="78"/>
      <c r="F1517" s="78"/>
      <c r="G1517" s="78"/>
      <c r="H1517" s="78"/>
    </row>
    <row r="1518" spans="1:8" ht="15.75">
      <c r="A1518" s="78"/>
      <c r="B1518" s="78"/>
      <c r="C1518" s="78"/>
      <c r="D1518" s="78"/>
      <c r="E1518" s="78"/>
      <c r="F1518" s="78"/>
      <c r="G1518" s="78"/>
      <c r="H1518" s="78"/>
    </row>
    <row r="1519" spans="1:8" ht="15.75">
      <c r="A1519" s="78"/>
      <c r="B1519" s="78"/>
      <c r="C1519" s="78"/>
      <c r="D1519" s="78"/>
      <c r="E1519" s="78"/>
      <c r="F1519" s="78"/>
      <c r="G1519" s="78"/>
      <c r="H1519" s="78"/>
    </row>
    <row r="1520" spans="1:8" ht="15.75">
      <c r="A1520" s="78"/>
      <c r="B1520" s="78"/>
      <c r="C1520" s="78"/>
      <c r="D1520" s="78"/>
      <c r="E1520" s="78"/>
      <c r="F1520" s="78"/>
      <c r="G1520" s="78"/>
      <c r="H1520" s="78"/>
    </row>
    <row r="1521" spans="1:8" ht="15.75">
      <c r="A1521" s="78"/>
      <c r="B1521" s="78"/>
      <c r="C1521" s="78"/>
      <c r="D1521" s="78"/>
      <c r="E1521" s="78"/>
      <c r="F1521" s="78"/>
      <c r="G1521" s="78"/>
      <c r="H1521" s="78"/>
    </row>
    <row r="1522" spans="1:8" ht="15.75">
      <c r="A1522" s="78"/>
      <c r="B1522" s="78"/>
      <c r="C1522" s="78"/>
      <c r="D1522" s="78"/>
      <c r="E1522" s="78"/>
      <c r="F1522" s="78"/>
      <c r="G1522" s="78"/>
      <c r="H1522" s="78"/>
    </row>
    <row r="1523" spans="1:8" ht="15.75">
      <c r="A1523" s="78"/>
      <c r="B1523" s="78"/>
      <c r="C1523" s="78"/>
      <c r="D1523" s="78"/>
      <c r="E1523" s="78"/>
      <c r="F1523" s="78"/>
      <c r="G1523" s="78"/>
      <c r="H1523" s="78"/>
    </row>
    <row r="1524" spans="1:8" ht="15.75">
      <c r="A1524" s="78"/>
      <c r="B1524" s="78"/>
      <c r="C1524" s="78"/>
      <c r="D1524" s="78"/>
      <c r="E1524" s="78"/>
      <c r="F1524" s="78"/>
      <c r="G1524" s="78"/>
      <c r="H1524" s="78"/>
    </row>
    <row r="1525" spans="1:8" ht="15.75">
      <c r="A1525" s="78"/>
      <c r="B1525" s="78"/>
      <c r="C1525" s="78"/>
      <c r="D1525" s="78"/>
      <c r="E1525" s="78"/>
      <c r="F1525" s="78"/>
      <c r="G1525" s="78"/>
      <c r="H1525" s="78"/>
    </row>
    <row r="1526" spans="1:8" ht="15.75">
      <c r="A1526" s="78"/>
      <c r="B1526" s="78"/>
      <c r="C1526" s="78"/>
      <c r="D1526" s="78"/>
      <c r="E1526" s="78"/>
      <c r="F1526" s="78"/>
      <c r="G1526" s="78"/>
      <c r="H1526" s="78"/>
    </row>
    <row r="1527" spans="1:8" ht="15.75">
      <c r="A1527" s="78"/>
      <c r="B1527" s="78"/>
      <c r="C1527" s="78"/>
      <c r="D1527" s="78"/>
      <c r="E1527" s="78"/>
      <c r="F1527" s="78"/>
      <c r="G1527" s="78"/>
      <c r="H1527" s="78"/>
    </row>
    <row r="1528" spans="1:8" ht="15.75">
      <c r="A1528" s="78"/>
      <c r="B1528" s="78"/>
      <c r="C1528" s="78"/>
      <c r="D1528" s="78"/>
      <c r="E1528" s="78"/>
      <c r="F1528" s="78"/>
      <c r="G1528" s="78"/>
      <c r="H1528" s="78"/>
    </row>
    <row r="1529" spans="1:8" ht="15.75">
      <c r="A1529" s="78"/>
      <c r="B1529" s="78"/>
      <c r="C1529" s="78"/>
      <c r="D1529" s="78"/>
      <c r="E1529" s="78"/>
      <c r="F1529" s="78"/>
      <c r="G1529" s="78"/>
      <c r="H1529" s="78"/>
    </row>
    <row r="1530" spans="1:8" ht="15.75">
      <c r="A1530" s="78"/>
      <c r="B1530" s="78"/>
      <c r="C1530" s="78"/>
      <c r="D1530" s="78"/>
      <c r="E1530" s="78"/>
      <c r="F1530" s="78"/>
      <c r="G1530" s="78"/>
      <c r="H1530" s="78"/>
    </row>
    <row r="1531" spans="1:8" ht="15.75">
      <c r="A1531" s="78"/>
      <c r="B1531" s="78"/>
      <c r="C1531" s="78"/>
      <c r="D1531" s="78"/>
      <c r="E1531" s="78"/>
      <c r="F1531" s="78"/>
      <c r="G1531" s="78"/>
      <c r="H1531" s="78"/>
    </row>
    <row r="1532" spans="1:8" ht="15.75">
      <c r="A1532" s="78"/>
      <c r="B1532" s="78"/>
      <c r="C1532" s="78"/>
      <c r="D1532" s="78"/>
      <c r="E1532" s="78"/>
      <c r="F1532" s="78"/>
      <c r="G1532" s="78"/>
      <c r="H1532" s="78"/>
    </row>
    <row r="1533" spans="1:8" ht="15.75">
      <c r="A1533" s="78"/>
      <c r="B1533" s="78"/>
      <c r="C1533" s="78"/>
      <c r="D1533" s="78"/>
      <c r="E1533" s="78"/>
      <c r="F1533" s="78"/>
      <c r="G1533" s="78"/>
      <c r="H1533" s="78"/>
    </row>
    <row r="1534" spans="1:8" ht="15.75">
      <c r="A1534" s="78"/>
      <c r="B1534" s="78"/>
      <c r="C1534" s="78"/>
      <c r="D1534" s="78"/>
      <c r="E1534" s="78"/>
      <c r="F1534" s="78"/>
      <c r="G1534" s="78"/>
      <c r="H1534" s="78"/>
    </row>
    <row r="1535" spans="1:8" ht="15.75">
      <c r="A1535" s="78"/>
      <c r="B1535" s="78"/>
      <c r="C1535" s="78"/>
      <c r="D1535" s="78"/>
      <c r="E1535" s="78"/>
      <c r="F1535" s="78"/>
      <c r="G1535" s="78"/>
      <c r="H1535" s="78"/>
    </row>
    <row r="1536" spans="1:8" ht="15.75">
      <c r="A1536" s="78"/>
      <c r="B1536" s="78"/>
      <c r="C1536" s="78"/>
      <c r="D1536" s="78"/>
      <c r="E1536" s="78"/>
      <c r="F1536" s="78"/>
      <c r="G1536" s="78"/>
      <c r="H1536" s="78"/>
    </row>
    <row r="1537" spans="1:8" ht="15.75">
      <c r="A1537" s="78"/>
      <c r="B1537" s="78"/>
      <c r="C1537" s="78"/>
      <c r="D1537" s="78"/>
      <c r="E1537" s="78"/>
      <c r="F1537" s="78"/>
      <c r="G1537" s="78"/>
      <c r="H1537" s="78"/>
    </row>
    <row r="1538" spans="1:8" ht="15.75">
      <c r="A1538" s="78"/>
      <c r="B1538" s="78"/>
      <c r="C1538" s="78"/>
      <c r="D1538" s="78"/>
      <c r="E1538" s="78"/>
      <c r="F1538" s="78"/>
      <c r="G1538" s="78"/>
      <c r="H1538" s="78"/>
    </row>
    <row r="1539" spans="1:8" ht="15.75">
      <c r="A1539" s="78"/>
      <c r="B1539" s="78"/>
      <c r="C1539" s="78"/>
      <c r="D1539" s="78"/>
      <c r="E1539" s="78"/>
      <c r="F1539" s="78"/>
      <c r="G1539" s="78"/>
      <c r="H1539" s="78"/>
    </row>
    <row r="1540" spans="1:8" ht="15.75">
      <c r="A1540" s="78"/>
      <c r="B1540" s="78"/>
      <c r="C1540" s="78"/>
      <c r="D1540" s="78"/>
      <c r="E1540" s="78"/>
      <c r="F1540" s="78"/>
      <c r="G1540" s="78"/>
      <c r="H1540" s="78"/>
    </row>
    <row r="1541" spans="1:8" ht="15.75">
      <c r="A1541" s="78"/>
      <c r="B1541" s="78"/>
      <c r="C1541" s="78"/>
      <c r="D1541" s="78"/>
      <c r="E1541" s="78"/>
      <c r="F1541" s="78"/>
      <c r="G1541" s="78"/>
      <c r="H1541" s="78"/>
    </row>
    <row r="1542" spans="1:8" ht="15.75">
      <c r="A1542" s="78"/>
      <c r="B1542" s="78"/>
      <c r="C1542" s="78"/>
      <c r="D1542" s="78"/>
      <c r="E1542" s="78"/>
      <c r="F1542" s="78"/>
      <c r="G1542" s="78"/>
      <c r="H1542" s="78"/>
    </row>
    <row r="1543" spans="1:8" ht="15.75">
      <c r="A1543" s="78"/>
      <c r="B1543" s="78"/>
      <c r="C1543" s="78"/>
      <c r="D1543" s="78"/>
      <c r="E1543" s="78"/>
      <c r="F1543" s="78"/>
      <c r="G1543" s="78"/>
      <c r="H1543" s="78"/>
    </row>
    <row r="1544" spans="1:8" ht="15.75">
      <c r="A1544" s="78"/>
      <c r="B1544" s="78"/>
      <c r="C1544" s="78"/>
      <c r="D1544" s="78"/>
      <c r="E1544" s="78"/>
      <c r="F1544" s="78"/>
      <c r="G1544" s="78"/>
      <c r="H1544" s="78"/>
    </row>
    <row r="1545" spans="1:8" ht="15.75">
      <c r="A1545" s="78"/>
      <c r="B1545" s="78"/>
      <c r="C1545" s="78"/>
      <c r="D1545" s="78"/>
      <c r="E1545" s="78"/>
      <c r="F1545" s="78"/>
      <c r="G1545" s="78"/>
      <c r="H1545" s="78"/>
    </row>
    <row r="1546" spans="1:8" ht="15.75">
      <c r="A1546" s="78"/>
      <c r="B1546" s="78"/>
      <c r="C1546" s="78"/>
      <c r="D1546" s="78"/>
      <c r="E1546" s="78"/>
      <c r="F1546" s="78"/>
      <c r="G1546" s="78"/>
      <c r="H1546" s="78"/>
    </row>
    <row r="1547" spans="1:8" ht="15.75">
      <c r="A1547" s="78"/>
      <c r="B1547" s="78"/>
      <c r="C1547" s="78"/>
      <c r="D1547" s="78"/>
      <c r="E1547" s="78"/>
      <c r="F1547" s="78"/>
      <c r="G1547" s="78"/>
      <c r="H1547" s="78"/>
    </row>
    <row r="1548" spans="1:8" ht="15.75">
      <c r="A1548" s="78"/>
      <c r="B1548" s="78"/>
      <c r="C1548" s="78"/>
      <c r="D1548" s="78"/>
      <c r="E1548" s="78"/>
      <c r="F1548" s="78"/>
      <c r="G1548" s="78"/>
      <c r="H1548" s="78"/>
    </row>
    <row r="1549" spans="1:8" ht="15.75">
      <c r="A1549" s="78"/>
      <c r="B1549" s="78"/>
      <c r="C1549" s="78"/>
      <c r="D1549" s="78"/>
      <c r="E1549" s="78"/>
      <c r="F1549" s="78"/>
      <c r="G1549" s="78"/>
      <c r="H1549" s="78"/>
    </row>
    <row r="1550" spans="1:8" ht="15.75">
      <c r="A1550" s="78"/>
      <c r="B1550" s="78"/>
      <c r="C1550" s="78"/>
      <c r="D1550" s="78"/>
      <c r="E1550" s="78"/>
      <c r="F1550" s="78"/>
      <c r="G1550" s="78"/>
      <c r="H1550" s="78"/>
    </row>
    <row r="1551" spans="1:8" ht="15.75">
      <c r="A1551" s="78"/>
      <c r="B1551" s="78"/>
      <c r="C1551" s="78"/>
      <c r="D1551" s="78"/>
      <c r="E1551" s="78"/>
      <c r="F1551" s="78"/>
      <c r="G1551" s="78"/>
      <c r="H1551" s="78"/>
    </row>
    <row r="1552" spans="1:8" ht="15.75">
      <c r="A1552" s="78"/>
      <c r="B1552" s="78"/>
      <c r="C1552" s="78"/>
      <c r="D1552" s="78"/>
      <c r="E1552" s="78"/>
      <c r="F1552" s="78"/>
      <c r="G1552" s="78"/>
      <c r="H1552" s="78"/>
    </row>
    <row r="1553" spans="1:8" ht="15.75">
      <c r="A1553" s="78"/>
      <c r="B1553" s="78"/>
      <c r="C1553" s="78"/>
      <c r="D1553" s="78"/>
      <c r="E1553" s="78"/>
      <c r="F1553" s="78"/>
      <c r="G1553" s="78"/>
      <c r="H1553" s="78"/>
    </row>
    <row r="1554" spans="1:8" ht="15.75">
      <c r="A1554" s="78"/>
      <c r="B1554" s="78"/>
      <c r="C1554" s="78"/>
      <c r="D1554" s="78"/>
      <c r="E1554" s="78"/>
      <c r="F1554" s="78"/>
      <c r="G1554" s="78"/>
      <c r="H1554" s="78"/>
    </row>
    <row r="1555" spans="1:8" ht="15.75">
      <c r="A1555" s="78"/>
      <c r="B1555" s="78"/>
      <c r="C1555" s="78"/>
      <c r="D1555" s="78"/>
      <c r="E1555" s="78"/>
      <c r="F1555" s="78"/>
      <c r="G1555" s="78"/>
      <c r="H1555" s="78"/>
    </row>
    <row r="1556" spans="1:8" ht="15.75">
      <c r="A1556" s="78"/>
      <c r="B1556" s="78"/>
      <c r="C1556" s="78"/>
      <c r="D1556" s="78"/>
      <c r="E1556" s="78"/>
      <c r="F1556" s="78"/>
      <c r="G1556" s="78"/>
      <c r="H1556" s="78"/>
    </row>
    <row r="1557" spans="1:8" ht="15.75">
      <c r="A1557" s="78"/>
      <c r="B1557" s="78"/>
      <c r="C1557" s="78"/>
      <c r="D1557" s="78"/>
      <c r="E1557" s="78"/>
      <c r="F1557" s="78"/>
      <c r="G1557" s="78"/>
      <c r="H1557" s="78"/>
    </row>
    <row r="1558" spans="1:8" ht="15.75">
      <c r="A1558" s="78"/>
      <c r="B1558" s="78"/>
      <c r="C1558" s="78"/>
      <c r="D1558" s="78"/>
      <c r="E1558" s="78"/>
      <c r="F1558" s="78"/>
      <c r="G1558" s="78"/>
      <c r="H1558" s="78"/>
    </row>
    <row r="1559" spans="1:8" ht="15.75">
      <c r="A1559" s="78"/>
      <c r="B1559" s="78"/>
      <c r="C1559" s="78"/>
      <c r="D1559" s="78"/>
      <c r="E1559" s="78"/>
      <c r="F1559" s="78"/>
      <c r="G1559" s="78"/>
      <c r="H1559" s="78"/>
    </row>
    <row r="1560" spans="1:8" ht="15.75">
      <c r="A1560" s="78"/>
      <c r="B1560" s="78"/>
      <c r="C1560" s="78"/>
      <c r="D1560" s="78"/>
      <c r="E1560" s="78"/>
      <c r="F1560" s="78"/>
      <c r="G1560" s="78"/>
      <c r="H1560" s="78"/>
    </row>
    <row r="1561" spans="1:8" ht="15.75">
      <c r="A1561" s="78"/>
      <c r="B1561" s="78"/>
      <c r="C1561" s="78"/>
      <c r="D1561" s="78"/>
      <c r="E1561" s="78"/>
      <c r="F1561" s="78"/>
      <c r="G1561" s="78"/>
      <c r="H1561" s="78"/>
    </row>
    <row r="1562" spans="1:8" ht="15.75">
      <c r="A1562" s="78"/>
      <c r="B1562" s="78"/>
      <c r="C1562" s="78"/>
      <c r="D1562" s="78"/>
      <c r="E1562" s="78"/>
      <c r="F1562" s="78"/>
      <c r="G1562" s="78"/>
      <c r="H1562" s="78"/>
    </row>
    <row r="1563" spans="1:8" ht="15.75">
      <c r="A1563" s="78"/>
      <c r="B1563" s="78"/>
      <c r="C1563" s="78"/>
      <c r="D1563" s="78"/>
      <c r="E1563" s="78"/>
      <c r="F1563" s="78"/>
      <c r="G1563" s="78"/>
      <c r="H1563" s="78"/>
    </row>
    <row r="1564" spans="1:8" ht="15.75">
      <c r="A1564" s="78"/>
      <c r="B1564" s="78"/>
      <c r="C1564" s="78"/>
      <c r="D1564" s="78"/>
      <c r="E1564" s="78"/>
      <c r="F1564" s="78"/>
      <c r="G1564" s="78"/>
      <c r="H1564" s="78"/>
    </row>
    <row r="1565" spans="1:8" ht="15.75">
      <c r="A1565" s="78"/>
      <c r="B1565" s="78"/>
      <c r="C1565" s="78"/>
      <c r="D1565" s="78"/>
      <c r="E1565" s="78"/>
      <c r="F1565" s="78"/>
      <c r="G1565" s="78"/>
      <c r="H1565" s="78"/>
    </row>
    <row r="1566" spans="1:8" ht="15.75">
      <c r="A1566" s="78"/>
      <c r="B1566" s="78"/>
      <c r="C1566" s="78"/>
      <c r="D1566" s="78"/>
      <c r="E1566" s="78"/>
      <c r="F1566" s="78"/>
      <c r="G1566" s="78"/>
      <c r="H1566" s="78"/>
    </row>
    <row r="1567" spans="1:8" ht="15.75">
      <c r="A1567" s="78"/>
      <c r="B1567" s="78"/>
      <c r="C1567" s="78"/>
      <c r="D1567" s="78"/>
      <c r="E1567" s="78"/>
      <c r="F1567" s="78"/>
      <c r="G1567" s="78"/>
      <c r="H1567" s="78"/>
    </row>
    <row r="1568" spans="1:8" ht="15.75">
      <c r="A1568" s="78"/>
      <c r="B1568" s="78"/>
      <c r="C1568" s="78"/>
      <c r="D1568" s="78"/>
      <c r="E1568" s="78"/>
      <c r="F1568" s="78"/>
      <c r="G1568" s="78"/>
      <c r="H1568" s="78"/>
    </row>
    <row r="1569" spans="1:8" ht="15.75">
      <c r="A1569" s="78"/>
      <c r="B1569" s="78"/>
      <c r="C1569" s="78"/>
      <c r="D1569" s="78"/>
      <c r="E1569" s="78"/>
      <c r="F1569" s="78"/>
      <c r="G1569" s="78"/>
      <c r="H1569" s="78"/>
    </row>
    <row r="1570" spans="1:8" ht="15.75">
      <c r="A1570" s="78"/>
      <c r="B1570" s="78"/>
      <c r="C1570" s="78"/>
      <c r="D1570" s="78"/>
      <c r="E1570" s="78"/>
      <c r="F1570" s="78"/>
      <c r="G1570" s="78"/>
      <c r="H1570" s="78"/>
    </row>
    <row r="1571" spans="1:8" ht="15.75">
      <c r="A1571" s="78"/>
      <c r="B1571" s="78"/>
      <c r="C1571" s="78"/>
      <c r="D1571" s="78"/>
      <c r="E1571" s="78"/>
      <c r="F1571" s="78"/>
      <c r="G1571" s="78"/>
      <c r="H1571" s="78"/>
    </row>
    <row r="1572" spans="1:8" ht="15.75">
      <c r="A1572" s="78"/>
      <c r="B1572" s="78"/>
      <c r="C1572" s="78"/>
      <c r="D1572" s="78"/>
      <c r="E1572" s="78"/>
      <c r="F1572" s="78"/>
      <c r="G1572" s="78"/>
      <c r="H1572" s="78"/>
    </row>
    <row r="1573" spans="1:8" ht="15.75">
      <c r="A1573" s="78"/>
      <c r="B1573" s="78"/>
      <c r="C1573" s="78"/>
      <c r="D1573" s="78"/>
      <c r="E1573" s="78"/>
      <c r="F1573" s="78"/>
      <c r="G1573" s="78"/>
      <c r="H1573" s="78"/>
    </row>
    <row r="1574" spans="1:8" ht="15.75">
      <c r="A1574" s="78"/>
      <c r="B1574" s="78"/>
      <c r="C1574" s="78"/>
      <c r="D1574" s="78"/>
      <c r="E1574" s="78"/>
      <c r="F1574" s="78"/>
      <c r="G1574" s="78"/>
      <c r="H1574" s="78"/>
    </row>
    <row r="1575" spans="1:8" ht="15.75">
      <c r="A1575" s="78"/>
      <c r="B1575" s="78"/>
      <c r="C1575" s="78"/>
      <c r="D1575" s="78"/>
      <c r="E1575" s="78"/>
      <c r="F1575" s="78"/>
      <c r="G1575" s="78"/>
      <c r="H1575" s="78"/>
    </row>
    <row r="1576" spans="1:8" ht="15.75">
      <c r="A1576" s="78"/>
      <c r="B1576" s="78"/>
      <c r="C1576" s="78"/>
      <c r="D1576" s="78"/>
      <c r="E1576" s="78"/>
      <c r="F1576" s="78"/>
      <c r="G1576" s="78"/>
      <c r="H1576" s="78"/>
    </row>
    <row r="1577" spans="1:8" ht="15.75">
      <c r="A1577" s="78"/>
      <c r="B1577" s="78"/>
      <c r="C1577" s="78"/>
      <c r="D1577" s="78"/>
      <c r="E1577" s="78"/>
      <c r="F1577" s="78"/>
      <c r="G1577" s="78"/>
      <c r="H1577" s="78"/>
    </row>
    <row r="1578" spans="1:8" ht="15.75">
      <c r="A1578" s="78"/>
      <c r="B1578" s="78"/>
      <c r="C1578" s="78"/>
      <c r="D1578" s="78"/>
      <c r="E1578" s="78"/>
      <c r="F1578" s="78"/>
      <c r="G1578" s="78"/>
      <c r="H1578" s="78"/>
    </row>
    <row r="1579" spans="1:8" ht="15.75">
      <c r="A1579" s="78"/>
      <c r="B1579" s="78"/>
      <c r="C1579" s="78"/>
      <c r="D1579" s="78"/>
      <c r="E1579" s="78"/>
      <c r="F1579" s="78"/>
      <c r="G1579" s="78"/>
      <c r="H1579" s="78"/>
    </row>
    <row r="1580" spans="1:8" ht="15.75">
      <c r="A1580" s="78"/>
      <c r="B1580" s="78"/>
      <c r="C1580" s="78"/>
      <c r="D1580" s="78"/>
      <c r="E1580" s="78"/>
      <c r="F1580" s="78"/>
      <c r="G1580" s="78"/>
      <c r="H1580" s="78"/>
    </row>
    <row r="1581" spans="1:8" ht="15.75">
      <c r="A1581" s="78"/>
      <c r="B1581" s="78"/>
      <c r="C1581" s="78"/>
      <c r="D1581" s="78"/>
      <c r="E1581" s="78"/>
      <c r="F1581" s="78"/>
      <c r="G1581" s="78"/>
      <c r="H1581" s="78"/>
    </row>
    <row r="1582" spans="1:8" ht="15.75">
      <c r="A1582" s="78"/>
      <c r="B1582" s="78"/>
      <c r="C1582" s="78"/>
      <c r="D1582" s="78"/>
      <c r="E1582" s="78"/>
      <c r="F1582" s="78"/>
      <c r="G1582" s="78"/>
      <c r="H1582" s="78"/>
    </row>
    <row r="1583" spans="1:8" ht="15.75">
      <c r="A1583" s="78"/>
      <c r="B1583" s="78"/>
      <c r="C1583" s="78"/>
      <c r="D1583" s="78"/>
      <c r="E1583" s="78"/>
      <c r="F1583" s="78"/>
      <c r="G1583" s="78"/>
      <c r="H1583" s="78"/>
    </row>
    <row r="1584" spans="1:8" ht="15.75">
      <c r="A1584" s="78"/>
      <c r="B1584" s="78"/>
      <c r="C1584" s="78"/>
      <c r="D1584" s="78"/>
      <c r="E1584" s="78"/>
      <c r="F1584" s="78"/>
      <c r="G1584" s="78"/>
      <c r="H1584" s="78"/>
    </row>
    <row r="1585" spans="1:8" ht="15.75">
      <c r="A1585" s="78"/>
      <c r="B1585" s="78"/>
      <c r="C1585" s="78"/>
      <c r="D1585" s="78"/>
      <c r="E1585" s="78"/>
      <c r="F1585" s="78"/>
      <c r="G1585" s="78"/>
      <c r="H1585" s="78"/>
    </row>
    <row r="1586" spans="1:8" ht="15.75">
      <c r="A1586" s="78"/>
      <c r="B1586" s="78"/>
      <c r="C1586" s="78"/>
      <c r="D1586" s="78"/>
      <c r="E1586" s="78"/>
      <c r="F1586" s="78"/>
      <c r="G1586" s="78"/>
      <c r="H1586" s="78"/>
    </row>
    <row r="1587" spans="1:8" ht="15.75">
      <c r="A1587" s="78"/>
      <c r="B1587" s="78"/>
      <c r="C1587" s="78"/>
      <c r="D1587" s="78"/>
      <c r="E1587" s="78"/>
      <c r="F1587" s="78"/>
      <c r="G1587" s="78"/>
      <c r="H1587" s="78"/>
    </row>
    <row r="1588" spans="1:8" ht="15.75">
      <c r="A1588" s="78"/>
      <c r="B1588" s="78"/>
      <c r="C1588" s="78"/>
      <c r="D1588" s="78"/>
      <c r="E1588" s="78"/>
      <c r="F1588" s="78"/>
      <c r="G1588" s="78"/>
      <c r="H1588" s="78"/>
    </row>
    <row r="1589" spans="1:8" ht="15.75">
      <c r="A1589" s="78"/>
      <c r="B1589" s="78"/>
      <c r="C1589" s="78"/>
      <c r="D1589" s="78"/>
      <c r="E1589" s="78"/>
      <c r="F1589" s="78"/>
      <c r="G1589" s="78"/>
      <c r="H1589" s="78"/>
    </row>
    <row r="1590" spans="1:8" ht="15.75">
      <c r="A1590" s="78"/>
      <c r="B1590" s="78"/>
      <c r="C1590" s="78"/>
      <c r="D1590" s="78"/>
      <c r="E1590" s="78"/>
      <c r="F1590" s="78"/>
      <c r="G1590" s="78"/>
      <c r="H1590" s="78"/>
    </row>
    <row r="1591" spans="1:8" ht="15.75">
      <c r="A1591" s="78"/>
      <c r="B1591" s="78"/>
      <c r="C1591" s="78"/>
      <c r="D1591" s="78"/>
      <c r="E1591" s="78"/>
      <c r="F1591" s="78"/>
      <c r="G1591" s="78"/>
      <c r="H1591" s="78"/>
    </row>
    <row r="1592" spans="1:8" ht="15.75">
      <c r="A1592" s="78"/>
      <c r="B1592" s="78"/>
      <c r="C1592" s="78"/>
      <c r="D1592" s="78"/>
      <c r="E1592" s="78"/>
      <c r="F1592" s="78"/>
      <c r="G1592" s="78"/>
      <c r="H1592" s="78"/>
    </row>
    <row r="1593" spans="1:8" ht="15.75">
      <c r="A1593" s="78"/>
      <c r="B1593" s="78"/>
      <c r="C1593" s="78"/>
      <c r="D1593" s="78"/>
      <c r="E1593" s="78"/>
      <c r="F1593" s="78"/>
      <c r="G1593" s="78"/>
      <c r="H1593" s="78"/>
    </row>
    <row r="1594" spans="1:8" ht="15.75">
      <c r="A1594" s="78"/>
      <c r="B1594" s="78"/>
      <c r="C1594" s="78"/>
      <c r="D1594" s="78"/>
      <c r="E1594" s="78"/>
      <c r="F1594" s="78"/>
      <c r="G1594" s="78"/>
      <c r="H1594" s="78"/>
    </row>
    <row r="1595" spans="1:8" ht="15.75">
      <c r="A1595" s="78"/>
      <c r="B1595" s="78"/>
      <c r="C1595" s="78"/>
      <c r="D1595" s="78"/>
      <c r="E1595" s="78"/>
      <c r="F1595" s="78"/>
      <c r="G1595" s="78"/>
      <c r="H1595" s="78"/>
    </row>
    <row r="1596" spans="1:8" ht="15.75">
      <c r="A1596" s="78"/>
      <c r="B1596" s="78"/>
      <c r="C1596" s="78"/>
      <c r="D1596" s="78"/>
      <c r="E1596" s="78"/>
      <c r="F1596" s="78"/>
      <c r="G1596" s="78"/>
      <c r="H1596" s="78"/>
    </row>
    <row r="1597" spans="1:8" ht="15.75">
      <c r="A1597" s="78"/>
      <c r="B1597" s="78"/>
      <c r="C1597" s="78"/>
      <c r="D1597" s="78"/>
      <c r="E1597" s="78"/>
      <c r="F1597" s="78"/>
      <c r="G1597" s="78"/>
      <c r="H1597" s="78"/>
    </row>
    <row r="1598" spans="1:8" ht="15.75">
      <c r="A1598" s="78"/>
      <c r="B1598" s="78"/>
      <c r="C1598" s="78"/>
      <c r="D1598" s="78"/>
      <c r="E1598" s="78"/>
      <c r="F1598" s="78"/>
      <c r="G1598" s="78"/>
      <c r="H1598" s="78"/>
    </row>
    <row r="1599" spans="1:8" ht="15.75">
      <c r="A1599" s="78"/>
      <c r="B1599" s="78"/>
      <c r="C1599" s="78"/>
      <c r="D1599" s="78"/>
      <c r="E1599" s="78"/>
      <c r="F1599" s="78"/>
      <c r="G1599" s="78"/>
      <c r="H1599" s="78"/>
    </row>
    <row r="1600" spans="1:8" ht="15.75">
      <c r="A1600" s="78"/>
      <c r="B1600" s="78"/>
      <c r="C1600" s="78"/>
      <c r="D1600" s="78"/>
      <c r="E1600" s="78"/>
      <c r="F1600" s="78"/>
      <c r="G1600" s="78"/>
      <c r="H1600" s="78"/>
    </row>
    <row r="1601" spans="1:8" ht="15.75">
      <c r="A1601" s="78"/>
      <c r="B1601" s="78"/>
      <c r="C1601" s="78"/>
      <c r="D1601" s="78"/>
      <c r="E1601" s="78"/>
      <c r="F1601" s="78"/>
      <c r="G1601" s="78"/>
      <c r="H1601" s="78"/>
    </row>
    <row r="1602" spans="1:8" ht="15.75">
      <c r="A1602" s="78"/>
      <c r="B1602" s="78"/>
      <c r="C1602" s="78"/>
      <c r="D1602" s="78"/>
      <c r="E1602" s="78"/>
      <c r="F1602" s="78"/>
      <c r="G1602" s="78"/>
      <c r="H1602" s="78"/>
    </row>
    <row r="1603" spans="1:8" ht="15.75">
      <c r="A1603" s="78"/>
      <c r="B1603" s="78"/>
      <c r="C1603" s="78"/>
      <c r="D1603" s="78"/>
      <c r="E1603" s="78"/>
      <c r="F1603" s="78"/>
      <c r="G1603" s="78"/>
      <c r="H1603" s="78"/>
    </row>
    <row r="1604" spans="1:8" ht="15.75">
      <c r="A1604" s="78"/>
      <c r="B1604" s="78"/>
      <c r="C1604" s="78"/>
      <c r="D1604" s="78"/>
      <c r="E1604" s="78"/>
      <c r="F1604" s="78"/>
      <c r="G1604" s="78"/>
      <c r="H1604" s="78"/>
    </row>
    <row r="1605" spans="1:8" ht="15.75">
      <c r="A1605" s="78"/>
      <c r="B1605" s="78"/>
      <c r="C1605" s="78"/>
      <c r="D1605" s="78"/>
      <c r="E1605" s="78"/>
      <c r="F1605" s="78"/>
      <c r="G1605" s="78"/>
      <c r="H1605" s="78"/>
    </row>
    <row r="1606" spans="1:8" ht="15.75">
      <c r="A1606" s="78"/>
      <c r="B1606" s="78"/>
      <c r="C1606" s="78"/>
      <c r="D1606" s="78"/>
      <c r="E1606" s="78"/>
      <c r="F1606" s="78"/>
      <c r="G1606" s="78"/>
      <c r="H1606" s="78"/>
    </row>
    <row r="1607" spans="1:8" ht="15.75">
      <c r="A1607" s="78"/>
      <c r="B1607" s="78"/>
      <c r="C1607" s="78"/>
      <c r="D1607" s="78"/>
      <c r="E1607" s="78"/>
      <c r="F1607" s="78"/>
      <c r="G1607" s="78"/>
      <c r="H1607" s="78"/>
    </row>
    <row r="1608" spans="1:8" ht="15.75">
      <c r="A1608" s="78"/>
      <c r="B1608" s="78"/>
      <c r="C1608" s="78"/>
      <c r="D1608" s="78"/>
      <c r="E1608" s="78"/>
      <c r="F1608" s="78"/>
      <c r="G1608" s="78"/>
      <c r="H1608" s="78"/>
    </row>
    <row r="1609" spans="1:8" ht="15.75">
      <c r="A1609" s="78"/>
      <c r="B1609" s="78"/>
      <c r="C1609" s="78"/>
      <c r="D1609" s="78"/>
      <c r="E1609" s="78"/>
      <c r="F1609" s="78"/>
      <c r="G1609" s="78"/>
      <c r="H1609" s="78"/>
    </row>
    <row r="1610" spans="1:8" ht="15.75">
      <c r="A1610" s="78"/>
      <c r="B1610" s="78"/>
      <c r="C1610" s="78"/>
      <c r="D1610" s="78"/>
      <c r="E1610" s="78"/>
      <c r="F1610" s="78"/>
      <c r="G1610" s="78"/>
      <c r="H1610" s="78"/>
    </row>
    <row r="1611" spans="1:8" ht="15.75">
      <c r="A1611" s="78"/>
      <c r="B1611" s="78"/>
      <c r="C1611" s="78"/>
      <c r="D1611" s="78"/>
      <c r="E1611" s="78"/>
      <c r="F1611" s="78"/>
      <c r="G1611" s="78"/>
      <c r="H1611" s="78"/>
    </row>
    <row r="1612" spans="1:8" ht="15.75">
      <c r="A1612" s="78"/>
      <c r="B1612" s="78"/>
      <c r="C1612" s="78"/>
      <c r="D1612" s="78"/>
      <c r="E1612" s="78"/>
      <c r="F1612" s="78"/>
      <c r="G1612" s="78"/>
      <c r="H1612" s="78"/>
    </row>
    <row r="1613" spans="1:8" ht="15.75">
      <c r="A1613" s="78"/>
      <c r="B1613" s="78"/>
      <c r="C1613" s="78"/>
      <c r="D1613" s="78"/>
      <c r="E1613" s="78"/>
      <c r="F1613" s="78"/>
      <c r="G1613" s="78"/>
      <c r="H1613" s="78"/>
    </row>
    <row r="1614" spans="1:8" ht="15.75">
      <c r="A1614" s="78"/>
      <c r="B1614" s="78"/>
      <c r="C1614" s="78"/>
      <c r="D1614" s="78"/>
      <c r="E1614" s="78"/>
      <c r="F1614" s="78"/>
      <c r="G1614" s="78"/>
      <c r="H1614" s="78"/>
    </row>
    <row r="1615" spans="1:8" ht="15.75">
      <c r="A1615" s="78"/>
      <c r="B1615" s="78"/>
      <c r="C1615" s="78"/>
      <c r="D1615" s="78"/>
      <c r="E1615" s="78"/>
      <c r="F1615" s="78"/>
      <c r="G1615" s="78"/>
      <c r="H1615" s="78"/>
    </row>
    <row r="1616" spans="1:8" ht="15.75">
      <c r="A1616" s="78"/>
      <c r="B1616" s="78"/>
      <c r="C1616" s="78"/>
      <c r="D1616" s="78"/>
      <c r="E1616" s="78"/>
      <c r="F1616" s="78"/>
      <c r="G1616" s="78"/>
      <c r="H1616" s="78"/>
    </row>
    <row r="1617" spans="1:8" ht="15.75">
      <c r="A1617" s="78"/>
      <c r="B1617" s="78"/>
      <c r="C1617" s="78"/>
      <c r="D1617" s="78"/>
      <c r="E1617" s="78"/>
      <c r="F1617" s="78"/>
      <c r="G1617" s="78"/>
      <c r="H1617" s="78"/>
    </row>
    <row r="1618" spans="1:8" ht="15.75">
      <c r="A1618" s="78"/>
      <c r="B1618" s="78"/>
      <c r="C1618" s="78"/>
      <c r="D1618" s="78"/>
      <c r="E1618" s="78"/>
      <c r="F1618" s="78"/>
      <c r="G1618" s="78"/>
      <c r="H1618" s="78"/>
    </row>
    <row r="1619" spans="1:8" ht="15.75">
      <c r="A1619" s="78"/>
      <c r="B1619" s="78"/>
      <c r="C1619" s="78"/>
      <c r="D1619" s="78"/>
      <c r="E1619" s="78"/>
      <c r="F1619" s="78"/>
      <c r="G1619" s="78"/>
      <c r="H1619" s="78"/>
    </row>
    <row r="1620" spans="1:8" ht="15.75">
      <c r="A1620" s="78"/>
      <c r="B1620" s="78"/>
      <c r="C1620" s="78"/>
      <c r="D1620" s="78"/>
      <c r="E1620" s="78"/>
      <c r="F1620" s="78"/>
      <c r="G1620" s="78"/>
      <c r="H1620" s="78"/>
    </row>
    <row r="1621" spans="1:8" ht="15.75">
      <c r="A1621" s="78"/>
      <c r="B1621" s="78"/>
      <c r="C1621" s="78"/>
      <c r="D1621" s="78"/>
      <c r="E1621" s="78"/>
      <c r="F1621" s="78"/>
      <c r="G1621" s="78"/>
      <c r="H1621" s="78"/>
    </row>
    <row r="1622" spans="1:8" ht="15.75">
      <c r="A1622" s="78"/>
      <c r="B1622" s="78"/>
      <c r="C1622" s="78"/>
      <c r="D1622" s="78"/>
      <c r="E1622" s="78"/>
      <c r="F1622" s="78"/>
      <c r="G1622" s="78"/>
      <c r="H1622" s="78"/>
    </row>
    <row r="1623" spans="1:8" ht="15.75">
      <c r="A1623" s="78"/>
      <c r="B1623" s="78"/>
      <c r="C1623" s="78"/>
      <c r="D1623" s="78"/>
      <c r="E1623" s="78"/>
      <c r="F1623" s="78"/>
      <c r="G1623" s="78"/>
      <c r="H1623" s="78"/>
    </row>
    <row r="1624" spans="1:8" ht="15.75">
      <c r="A1624" s="78"/>
      <c r="B1624" s="78"/>
      <c r="C1624" s="78"/>
      <c r="D1624" s="78"/>
      <c r="E1624" s="78"/>
      <c r="F1624" s="78"/>
      <c r="G1624" s="78"/>
      <c r="H1624" s="78"/>
    </row>
    <row r="1625" spans="1:8" ht="15.75">
      <c r="A1625" s="78"/>
      <c r="B1625" s="78"/>
      <c r="C1625" s="78"/>
      <c r="D1625" s="78"/>
      <c r="E1625" s="78"/>
      <c r="F1625" s="78"/>
      <c r="G1625" s="78"/>
      <c r="H1625" s="78"/>
    </row>
    <row r="1626" spans="1:8" ht="15.75">
      <c r="A1626" s="78"/>
      <c r="B1626" s="78"/>
      <c r="C1626" s="78"/>
      <c r="D1626" s="78"/>
      <c r="E1626" s="78"/>
      <c r="F1626" s="78"/>
      <c r="G1626" s="78"/>
      <c r="H1626" s="78"/>
    </row>
    <row r="1627" spans="1:8" ht="15.75">
      <c r="A1627" s="78"/>
      <c r="B1627" s="78"/>
      <c r="C1627" s="78"/>
      <c r="D1627" s="78"/>
      <c r="E1627" s="78"/>
      <c r="F1627" s="78"/>
      <c r="G1627" s="78"/>
      <c r="H1627" s="78"/>
    </row>
    <row r="1628" spans="1:8" ht="15.75">
      <c r="A1628" s="78"/>
      <c r="B1628" s="78"/>
      <c r="C1628" s="78"/>
      <c r="D1628" s="78"/>
      <c r="E1628" s="78"/>
      <c r="F1628" s="78"/>
      <c r="G1628" s="78"/>
      <c r="H1628" s="78"/>
    </row>
    <row r="1629" spans="1:8" ht="15.75">
      <c r="A1629" s="78"/>
      <c r="B1629" s="78"/>
      <c r="C1629" s="78"/>
      <c r="D1629" s="78"/>
      <c r="E1629" s="78"/>
      <c r="F1629" s="78"/>
      <c r="G1629" s="78"/>
      <c r="H1629" s="78"/>
    </row>
    <row r="1630" spans="1:8" ht="15.75">
      <c r="A1630" s="78"/>
      <c r="B1630" s="78"/>
      <c r="C1630" s="78"/>
      <c r="D1630" s="78"/>
      <c r="E1630" s="78"/>
      <c r="F1630" s="78"/>
      <c r="G1630" s="78"/>
      <c r="H1630" s="78"/>
    </row>
    <row r="1631" spans="1:8" ht="15.75">
      <c r="A1631" s="78"/>
      <c r="B1631" s="78"/>
      <c r="C1631" s="78"/>
      <c r="D1631" s="78"/>
      <c r="E1631" s="78"/>
      <c r="F1631" s="78"/>
      <c r="G1631" s="78"/>
      <c r="H1631" s="78"/>
    </row>
    <row r="1632" spans="1:8" ht="15.75">
      <c r="A1632" s="78"/>
      <c r="B1632" s="78"/>
      <c r="C1632" s="78"/>
      <c r="D1632" s="78"/>
      <c r="E1632" s="78"/>
      <c r="F1632" s="78"/>
      <c r="G1632" s="78"/>
      <c r="H1632" s="78"/>
    </row>
    <row r="1633" spans="1:8" ht="15.75">
      <c r="A1633" s="78"/>
      <c r="B1633" s="78"/>
      <c r="C1633" s="78"/>
      <c r="D1633" s="78"/>
      <c r="E1633" s="78"/>
      <c r="F1633" s="78"/>
      <c r="G1633" s="78"/>
      <c r="H1633" s="78"/>
    </row>
    <row r="1634" spans="1:8" ht="15.75">
      <c r="A1634" s="78"/>
      <c r="B1634" s="78"/>
      <c r="C1634" s="78"/>
      <c r="D1634" s="78"/>
      <c r="E1634" s="78"/>
      <c r="F1634" s="78"/>
      <c r="G1634" s="78"/>
      <c r="H1634" s="78"/>
    </row>
    <row r="1635" spans="1:8" ht="15.75">
      <c r="A1635" s="78"/>
      <c r="B1635" s="78"/>
      <c r="C1635" s="78"/>
      <c r="D1635" s="78"/>
      <c r="E1635" s="78"/>
      <c r="F1635" s="78"/>
      <c r="G1635" s="78"/>
      <c r="H1635" s="78"/>
    </row>
    <row r="1636" spans="1:8" ht="15.75">
      <c r="A1636" s="78"/>
      <c r="B1636" s="78"/>
      <c r="C1636" s="78"/>
      <c r="D1636" s="78"/>
      <c r="E1636" s="78"/>
      <c r="F1636" s="78"/>
      <c r="G1636" s="78"/>
      <c r="H1636" s="78"/>
    </row>
    <row r="1637" spans="1:8" ht="15.75">
      <c r="A1637" s="78"/>
      <c r="B1637" s="78"/>
      <c r="C1637" s="78"/>
      <c r="D1637" s="78"/>
      <c r="E1637" s="78"/>
      <c r="F1637" s="78"/>
      <c r="G1637" s="78"/>
      <c r="H1637" s="78"/>
    </row>
    <row r="1638" spans="1:8" ht="15.75">
      <c r="A1638" s="78"/>
      <c r="B1638" s="78"/>
      <c r="C1638" s="78"/>
      <c r="D1638" s="78"/>
      <c r="E1638" s="78"/>
      <c r="F1638" s="78"/>
      <c r="G1638" s="78"/>
      <c r="H1638" s="78"/>
    </row>
    <row r="1639" spans="1:8" ht="15.75">
      <c r="A1639" s="78"/>
      <c r="B1639" s="78"/>
      <c r="C1639" s="78"/>
      <c r="D1639" s="78"/>
      <c r="E1639" s="78"/>
      <c r="F1639" s="78"/>
      <c r="G1639" s="78"/>
      <c r="H1639" s="78"/>
    </row>
    <row r="1640" spans="1:8" ht="15.75">
      <c r="A1640" s="78"/>
      <c r="B1640" s="78"/>
      <c r="C1640" s="78"/>
      <c r="D1640" s="78"/>
      <c r="E1640" s="78"/>
      <c r="F1640" s="78"/>
      <c r="G1640" s="78"/>
      <c r="H1640" s="78"/>
    </row>
    <row r="1641" spans="1:8" ht="15.75">
      <c r="A1641" s="78"/>
      <c r="B1641" s="78"/>
      <c r="C1641" s="78"/>
      <c r="D1641" s="78"/>
      <c r="E1641" s="78"/>
      <c r="F1641" s="78"/>
      <c r="G1641" s="78"/>
      <c r="H1641" s="78"/>
    </row>
    <row r="1642" spans="1:8" ht="15.75">
      <c r="A1642" s="78"/>
      <c r="B1642" s="78"/>
      <c r="C1642" s="78"/>
      <c r="D1642" s="78"/>
      <c r="E1642" s="78"/>
      <c r="F1642" s="78"/>
      <c r="G1642" s="78"/>
      <c r="H1642" s="78"/>
    </row>
    <row r="1643" spans="1:8" ht="15.75">
      <c r="A1643" s="78"/>
      <c r="B1643" s="78"/>
      <c r="C1643" s="78"/>
      <c r="D1643" s="78"/>
      <c r="E1643" s="78"/>
      <c r="F1643" s="78"/>
      <c r="G1643" s="78"/>
      <c r="H1643" s="78"/>
    </row>
    <row r="1644" spans="1:8" ht="15.75">
      <c r="A1644" s="78"/>
      <c r="B1644" s="78"/>
      <c r="C1644" s="78"/>
      <c r="D1644" s="78"/>
      <c r="E1644" s="78"/>
      <c r="F1644" s="78"/>
      <c r="G1644" s="78"/>
      <c r="H1644" s="78"/>
    </row>
    <row r="1645" spans="1:8" ht="15.75">
      <c r="A1645" s="78"/>
      <c r="B1645" s="78"/>
      <c r="C1645" s="78"/>
      <c r="D1645" s="78"/>
      <c r="E1645" s="78"/>
      <c r="F1645" s="78"/>
      <c r="G1645" s="78"/>
      <c r="H1645" s="78"/>
    </row>
    <row r="1646" spans="1:8" ht="15.75">
      <c r="A1646" s="78"/>
      <c r="B1646" s="78"/>
      <c r="C1646" s="78"/>
      <c r="D1646" s="78"/>
      <c r="E1646" s="78"/>
      <c r="F1646" s="78"/>
      <c r="G1646" s="78"/>
      <c r="H1646" s="78"/>
    </row>
    <row r="1647" spans="1:8" ht="15.75">
      <c r="A1647" s="78"/>
      <c r="B1647" s="78"/>
      <c r="C1647" s="78"/>
      <c r="D1647" s="78"/>
      <c r="E1647" s="78"/>
      <c r="F1647" s="78"/>
      <c r="G1647" s="78"/>
      <c r="H1647" s="78"/>
    </row>
    <row r="1648" spans="1:8" ht="15.75">
      <c r="A1648" s="78"/>
      <c r="B1648" s="78"/>
      <c r="C1648" s="78"/>
      <c r="D1648" s="78"/>
      <c r="E1648" s="78"/>
      <c r="F1648" s="78"/>
      <c r="G1648" s="78"/>
      <c r="H1648" s="78"/>
    </row>
    <row r="1649" spans="1:8" ht="15.75">
      <c r="A1649" s="78"/>
      <c r="B1649" s="78"/>
      <c r="C1649" s="78"/>
      <c r="D1649" s="78"/>
      <c r="E1649" s="78"/>
      <c r="F1649" s="78"/>
      <c r="G1649" s="78"/>
      <c r="H1649" s="78"/>
    </row>
    <row r="1650" spans="1:8" ht="15.75">
      <c r="A1650" s="78"/>
      <c r="B1650" s="78"/>
      <c r="C1650" s="78"/>
      <c r="D1650" s="78"/>
      <c r="E1650" s="78"/>
      <c r="F1650" s="78"/>
      <c r="G1650" s="78"/>
      <c r="H1650" s="78"/>
    </row>
    <row r="1651" spans="1:8" ht="15.75">
      <c r="A1651" s="78"/>
      <c r="B1651" s="78"/>
      <c r="C1651" s="78"/>
      <c r="D1651" s="78"/>
      <c r="E1651" s="78"/>
      <c r="F1651" s="78"/>
      <c r="G1651" s="78"/>
      <c r="H1651" s="78"/>
    </row>
    <row r="1652" spans="1:8" ht="15.75">
      <c r="A1652" s="78"/>
      <c r="B1652" s="78"/>
      <c r="C1652" s="78"/>
      <c r="D1652" s="78"/>
      <c r="E1652" s="78"/>
      <c r="F1652" s="78"/>
      <c r="G1652" s="78"/>
      <c r="H1652" s="78"/>
    </row>
    <row r="1653" spans="1:8" ht="15.75">
      <c r="A1653" s="78"/>
      <c r="B1653" s="78"/>
      <c r="C1653" s="78"/>
      <c r="D1653" s="78"/>
      <c r="E1653" s="78"/>
      <c r="F1653" s="78"/>
      <c r="G1653" s="78"/>
      <c r="H1653" s="78"/>
    </row>
    <row r="1654" spans="1:8" ht="15.75">
      <c r="A1654" s="78"/>
      <c r="B1654" s="78"/>
      <c r="C1654" s="78"/>
      <c r="D1654" s="78"/>
      <c r="E1654" s="78"/>
      <c r="F1654" s="78"/>
      <c r="G1654" s="78"/>
      <c r="H1654" s="78"/>
    </row>
    <row r="1655" spans="1:8" ht="15.75">
      <c r="A1655" s="78"/>
      <c r="B1655" s="78"/>
      <c r="C1655" s="78"/>
      <c r="D1655" s="78"/>
      <c r="E1655" s="78"/>
      <c r="F1655" s="78"/>
      <c r="G1655" s="78"/>
      <c r="H1655" s="78"/>
    </row>
    <row r="1656" spans="1:8" ht="15.75">
      <c r="A1656" s="78"/>
      <c r="B1656" s="78"/>
      <c r="C1656" s="78"/>
      <c r="D1656" s="78"/>
      <c r="E1656" s="78"/>
      <c r="F1656" s="78"/>
      <c r="G1656" s="78"/>
      <c r="H1656" s="78"/>
    </row>
    <row r="1657" spans="1:8" ht="15.75">
      <c r="A1657" s="78"/>
      <c r="B1657" s="78"/>
      <c r="C1657" s="78"/>
      <c r="D1657" s="78"/>
      <c r="E1657" s="78"/>
      <c r="F1657" s="78"/>
      <c r="G1657" s="78"/>
      <c r="H1657" s="78"/>
    </row>
    <row r="1658" spans="1:8" ht="15.75">
      <c r="A1658" s="78"/>
      <c r="B1658" s="78"/>
      <c r="C1658" s="78"/>
      <c r="D1658" s="78"/>
      <c r="E1658" s="78"/>
      <c r="F1658" s="78"/>
      <c r="G1658" s="78"/>
      <c r="H1658" s="78"/>
    </row>
    <row r="1659" spans="1:8" ht="15.75">
      <c r="A1659" s="78"/>
      <c r="B1659" s="78"/>
      <c r="C1659" s="78"/>
      <c r="D1659" s="78"/>
      <c r="E1659" s="78"/>
      <c r="F1659" s="78"/>
      <c r="G1659" s="78"/>
      <c r="H1659" s="78"/>
    </row>
    <row r="1660" spans="1:8" ht="15.75">
      <c r="A1660" s="78"/>
      <c r="B1660" s="78"/>
      <c r="C1660" s="78"/>
      <c r="D1660" s="78"/>
      <c r="E1660" s="78"/>
      <c r="F1660" s="78"/>
      <c r="G1660" s="78"/>
      <c r="H1660" s="78"/>
    </row>
    <row r="1661" spans="1:8" ht="15.75">
      <c r="A1661" s="78"/>
      <c r="B1661" s="78"/>
      <c r="C1661" s="78"/>
      <c r="D1661" s="78"/>
      <c r="E1661" s="78"/>
      <c r="F1661" s="78"/>
      <c r="G1661" s="78"/>
      <c r="H1661" s="78"/>
    </row>
    <row r="1662" spans="1:8" ht="15.75">
      <c r="A1662" s="78"/>
      <c r="B1662" s="78"/>
      <c r="C1662" s="78"/>
      <c r="D1662" s="78"/>
      <c r="E1662" s="78"/>
      <c r="F1662" s="78"/>
      <c r="G1662" s="78"/>
      <c r="H1662" s="78"/>
    </row>
    <row r="1663" spans="1:8" ht="15.75">
      <c r="A1663" s="78"/>
      <c r="B1663" s="78"/>
      <c r="C1663" s="78"/>
      <c r="D1663" s="78"/>
      <c r="E1663" s="78"/>
      <c r="F1663" s="78"/>
      <c r="G1663" s="78"/>
      <c r="H1663" s="78"/>
    </row>
    <row r="1664" spans="1:8" ht="15.75">
      <c r="A1664" s="78"/>
      <c r="B1664" s="78"/>
      <c r="C1664" s="78"/>
      <c r="D1664" s="78"/>
      <c r="E1664" s="78"/>
      <c r="F1664" s="78"/>
      <c r="G1664" s="78"/>
      <c r="H1664" s="78"/>
    </row>
    <row r="1665" spans="1:8" ht="15.75">
      <c r="A1665" s="78"/>
      <c r="B1665" s="78"/>
      <c r="C1665" s="78"/>
      <c r="D1665" s="78"/>
      <c r="E1665" s="78"/>
      <c r="F1665" s="78"/>
      <c r="G1665" s="78"/>
      <c r="H1665" s="78"/>
    </row>
    <row r="1666" spans="1:8" ht="15.75">
      <c r="A1666" s="78"/>
      <c r="B1666" s="78"/>
      <c r="C1666" s="78"/>
      <c r="D1666" s="78"/>
      <c r="E1666" s="78"/>
      <c r="F1666" s="78"/>
      <c r="G1666" s="78"/>
      <c r="H1666" s="78"/>
    </row>
    <row r="1667" spans="1:8" ht="15.75">
      <c r="A1667" s="78"/>
      <c r="B1667" s="78"/>
      <c r="C1667" s="78"/>
      <c r="D1667" s="78"/>
      <c r="E1667" s="78"/>
      <c r="F1667" s="78"/>
      <c r="G1667" s="78"/>
      <c r="H1667" s="78"/>
    </row>
    <row r="1668" spans="1:8" ht="15.75">
      <c r="A1668" s="78"/>
      <c r="B1668" s="78"/>
      <c r="C1668" s="78"/>
      <c r="D1668" s="78"/>
      <c r="E1668" s="78"/>
      <c r="F1668" s="78"/>
      <c r="G1668" s="78"/>
      <c r="H1668" s="78"/>
    </row>
    <row r="1669" spans="1:8" ht="15.75">
      <c r="A1669" s="78"/>
      <c r="B1669" s="78"/>
      <c r="C1669" s="78"/>
      <c r="D1669" s="78"/>
      <c r="E1669" s="78"/>
      <c r="F1669" s="78"/>
      <c r="G1669" s="78"/>
      <c r="H1669" s="78"/>
    </row>
    <row r="1670" spans="1:8" ht="15.75">
      <c r="A1670" s="78"/>
      <c r="B1670" s="78"/>
      <c r="C1670" s="78"/>
      <c r="D1670" s="78"/>
      <c r="E1670" s="78"/>
      <c r="F1670" s="78"/>
      <c r="G1670" s="78"/>
      <c r="H1670" s="78"/>
    </row>
    <row r="1671" spans="1:8" ht="15.75">
      <c r="A1671" s="78"/>
      <c r="B1671" s="78"/>
      <c r="C1671" s="78"/>
      <c r="D1671" s="78"/>
      <c r="E1671" s="78"/>
      <c r="F1671" s="78"/>
      <c r="G1671" s="78"/>
      <c r="H1671" s="78"/>
    </row>
    <row r="1672" spans="1:8" ht="15.75">
      <c r="A1672" s="78"/>
      <c r="B1672" s="78"/>
      <c r="C1672" s="78"/>
      <c r="D1672" s="78"/>
      <c r="E1672" s="78"/>
      <c r="F1672" s="78"/>
      <c r="G1672" s="78"/>
      <c r="H1672" s="78"/>
    </row>
    <row r="1673" spans="1:8" ht="15.75">
      <c r="A1673" s="78"/>
      <c r="B1673" s="78"/>
      <c r="C1673" s="78"/>
      <c r="D1673" s="78"/>
      <c r="E1673" s="78"/>
      <c r="F1673" s="78"/>
      <c r="G1673" s="78"/>
      <c r="H1673" s="78"/>
    </row>
    <row r="1674" spans="1:8" ht="15.75">
      <c r="A1674" s="78"/>
      <c r="B1674" s="78"/>
      <c r="C1674" s="78"/>
      <c r="D1674" s="78"/>
      <c r="E1674" s="78"/>
      <c r="F1674" s="78"/>
      <c r="G1674" s="78"/>
      <c r="H1674" s="78"/>
    </row>
    <row r="1675" spans="1:8" ht="15.75">
      <c r="A1675" s="78"/>
      <c r="B1675" s="78"/>
      <c r="C1675" s="78"/>
      <c r="D1675" s="78"/>
      <c r="E1675" s="78"/>
      <c r="F1675" s="78"/>
      <c r="G1675" s="78"/>
      <c r="H1675" s="78"/>
    </row>
    <row r="1676" spans="1:8" ht="15.75">
      <c r="A1676" s="78"/>
      <c r="B1676" s="78"/>
      <c r="C1676" s="78"/>
      <c r="D1676" s="78"/>
      <c r="E1676" s="78"/>
      <c r="F1676" s="78"/>
      <c r="G1676" s="78"/>
      <c r="H1676" s="78"/>
    </row>
    <row r="1677" spans="1:8" ht="15.75">
      <c r="A1677" s="78"/>
      <c r="B1677" s="78"/>
      <c r="C1677" s="78"/>
      <c r="D1677" s="78"/>
      <c r="E1677" s="78"/>
      <c r="F1677" s="78"/>
      <c r="G1677" s="78"/>
      <c r="H1677" s="78"/>
    </row>
    <row r="1678" spans="1:8" ht="15.75">
      <c r="A1678" s="78"/>
      <c r="B1678" s="78"/>
      <c r="C1678" s="78"/>
      <c r="D1678" s="78"/>
      <c r="E1678" s="78"/>
      <c r="F1678" s="78"/>
      <c r="G1678" s="78"/>
      <c r="H1678" s="78"/>
    </row>
    <row r="1679" spans="1:8" ht="15.75">
      <c r="A1679" s="78"/>
      <c r="B1679" s="78"/>
      <c r="C1679" s="78"/>
      <c r="D1679" s="78"/>
      <c r="E1679" s="78"/>
      <c r="F1679" s="78"/>
      <c r="G1679" s="78"/>
      <c r="H1679" s="78"/>
    </row>
    <row r="1680" spans="1:8" ht="15.75">
      <c r="A1680" s="78"/>
      <c r="B1680" s="78"/>
      <c r="C1680" s="78"/>
      <c r="D1680" s="78"/>
      <c r="E1680" s="78"/>
      <c r="F1680" s="78"/>
      <c r="G1680" s="78"/>
      <c r="H1680" s="78"/>
    </row>
    <row r="1681" spans="1:8" ht="15.75">
      <c r="A1681" s="78"/>
      <c r="B1681" s="78"/>
      <c r="C1681" s="78"/>
      <c r="D1681" s="78"/>
      <c r="E1681" s="78"/>
      <c r="F1681" s="78"/>
      <c r="G1681" s="78"/>
      <c r="H1681" s="78"/>
    </row>
    <row r="1682" spans="1:8" ht="15.75">
      <c r="A1682" s="78"/>
      <c r="B1682" s="78"/>
      <c r="C1682" s="78"/>
      <c r="D1682" s="78"/>
      <c r="E1682" s="78"/>
      <c r="F1682" s="78"/>
      <c r="G1682" s="78"/>
      <c r="H1682" s="78"/>
    </row>
    <row r="1683" spans="1:8" ht="15.75">
      <c r="A1683" s="78"/>
      <c r="B1683" s="78"/>
      <c r="C1683" s="78"/>
      <c r="D1683" s="78"/>
      <c r="E1683" s="78"/>
      <c r="F1683" s="78"/>
      <c r="G1683" s="78"/>
      <c r="H1683" s="78"/>
    </row>
    <row r="1684" spans="1:8" ht="15.75">
      <c r="A1684" s="78"/>
      <c r="B1684" s="78"/>
      <c r="C1684" s="78"/>
      <c r="D1684" s="78"/>
      <c r="E1684" s="78"/>
      <c r="F1684" s="78"/>
      <c r="G1684" s="78"/>
      <c r="H1684" s="78"/>
    </row>
    <row r="1685" spans="1:8" ht="15.75">
      <c r="A1685" s="78"/>
      <c r="B1685" s="78"/>
      <c r="C1685" s="78"/>
      <c r="D1685" s="78"/>
      <c r="E1685" s="78"/>
      <c r="F1685" s="78"/>
      <c r="G1685" s="78"/>
      <c r="H1685" s="78"/>
    </row>
    <row r="1686" spans="1:8" ht="15.75">
      <c r="A1686" s="78"/>
      <c r="B1686" s="78"/>
      <c r="C1686" s="78"/>
      <c r="D1686" s="78"/>
      <c r="E1686" s="78"/>
      <c r="F1686" s="78"/>
      <c r="G1686" s="78"/>
      <c r="H1686" s="78"/>
    </row>
    <row r="1687" spans="1:8" ht="15.75">
      <c r="A1687" s="78"/>
      <c r="B1687" s="78"/>
      <c r="C1687" s="78"/>
      <c r="D1687" s="78"/>
      <c r="E1687" s="78"/>
      <c r="F1687" s="78"/>
      <c r="G1687" s="78"/>
      <c r="H1687" s="78"/>
    </row>
    <row r="1688" spans="1:8" ht="15.75">
      <c r="A1688" s="78"/>
      <c r="B1688" s="78"/>
      <c r="C1688" s="78"/>
      <c r="D1688" s="78"/>
      <c r="E1688" s="78"/>
      <c r="F1688" s="78"/>
      <c r="G1688" s="78"/>
      <c r="H1688" s="78"/>
    </row>
    <row r="1689" spans="1:8" ht="15.75">
      <c r="A1689" s="78"/>
      <c r="B1689" s="78"/>
      <c r="C1689" s="78"/>
      <c r="D1689" s="78"/>
      <c r="E1689" s="78"/>
      <c r="F1689" s="78"/>
      <c r="G1689" s="78"/>
      <c r="H1689" s="78"/>
    </row>
    <row r="1690" spans="1:8" ht="15.75">
      <c r="A1690" s="78"/>
      <c r="B1690" s="78"/>
      <c r="C1690" s="78"/>
      <c r="D1690" s="78"/>
      <c r="E1690" s="78"/>
      <c r="F1690" s="78"/>
      <c r="G1690" s="78"/>
      <c r="H1690" s="78"/>
    </row>
    <row r="1691" spans="1:8" ht="15.75">
      <c r="A1691" s="78"/>
      <c r="B1691" s="78"/>
      <c r="C1691" s="78"/>
      <c r="D1691" s="78"/>
      <c r="E1691" s="78"/>
      <c r="F1691" s="78"/>
      <c r="G1691" s="78"/>
      <c r="H1691" s="78"/>
    </row>
    <row r="1692" spans="1:8" ht="15.75">
      <c r="A1692" s="78"/>
      <c r="B1692" s="78"/>
      <c r="C1692" s="78"/>
      <c r="D1692" s="78"/>
      <c r="E1692" s="78"/>
      <c r="F1692" s="78"/>
      <c r="G1692" s="78"/>
      <c r="H1692" s="78"/>
    </row>
    <row r="1693" spans="1:8" ht="15.75">
      <c r="A1693" s="78"/>
      <c r="B1693" s="78"/>
      <c r="C1693" s="78"/>
      <c r="D1693" s="78"/>
      <c r="E1693" s="78"/>
      <c r="F1693" s="78"/>
      <c r="G1693" s="78"/>
      <c r="H1693" s="78"/>
    </row>
    <row r="1694" spans="1:8" ht="15.75">
      <c r="A1694" s="78"/>
      <c r="B1694" s="78"/>
      <c r="C1694" s="78"/>
      <c r="D1694" s="78"/>
      <c r="E1694" s="78"/>
      <c r="F1694" s="78"/>
      <c r="G1694" s="78"/>
      <c r="H1694" s="78"/>
    </row>
    <row r="1695" spans="1:8" ht="15.75">
      <c r="A1695" s="78"/>
      <c r="B1695" s="78"/>
      <c r="C1695" s="78"/>
      <c r="D1695" s="78"/>
      <c r="E1695" s="78"/>
      <c r="F1695" s="78"/>
      <c r="G1695" s="78"/>
      <c r="H1695" s="78"/>
    </row>
    <row r="1696" spans="1:8" ht="15.75">
      <c r="A1696" s="78"/>
      <c r="B1696" s="78"/>
      <c r="C1696" s="78"/>
      <c r="D1696" s="78"/>
      <c r="E1696" s="78"/>
      <c r="F1696" s="78"/>
      <c r="G1696" s="78"/>
      <c r="H1696" s="78"/>
    </row>
    <row r="1697" spans="1:8" ht="15.75">
      <c r="A1697" s="78"/>
      <c r="B1697" s="78"/>
      <c r="C1697" s="78"/>
      <c r="D1697" s="78"/>
      <c r="E1697" s="78"/>
      <c r="F1697" s="78"/>
      <c r="G1697" s="78"/>
      <c r="H1697" s="78"/>
    </row>
    <row r="1698" spans="1:8" ht="15.75">
      <c r="A1698" s="78"/>
      <c r="B1698" s="78"/>
      <c r="C1698" s="78"/>
      <c r="D1698" s="78"/>
      <c r="E1698" s="78"/>
      <c r="F1698" s="78"/>
      <c r="G1698" s="78"/>
      <c r="H1698" s="78"/>
    </row>
    <row r="1699" spans="1:8" ht="15.75">
      <c r="A1699" s="78"/>
      <c r="B1699" s="78"/>
      <c r="C1699" s="78"/>
      <c r="D1699" s="78"/>
      <c r="E1699" s="78"/>
      <c r="F1699" s="78"/>
      <c r="G1699" s="78"/>
      <c r="H1699" s="78"/>
    </row>
    <row r="1700" spans="1:8" ht="15.75">
      <c r="A1700" s="78"/>
      <c r="B1700" s="78"/>
      <c r="C1700" s="78"/>
      <c r="D1700" s="78"/>
      <c r="E1700" s="78"/>
      <c r="F1700" s="78"/>
      <c r="G1700" s="78"/>
      <c r="H1700" s="78"/>
    </row>
    <row r="1701" spans="1:8" ht="15.75">
      <c r="A1701" s="78"/>
      <c r="B1701" s="78"/>
      <c r="C1701" s="78"/>
      <c r="D1701" s="78"/>
      <c r="E1701" s="78"/>
      <c r="F1701" s="78"/>
      <c r="G1701" s="78"/>
      <c r="H1701" s="78"/>
    </row>
    <row r="1702" spans="1:8" ht="15.75">
      <c r="A1702" s="78"/>
      <c r="B1702" s="78"/>
      <c r="C1702" s="78"/>
      <c r="D1702" s="78"/>
      <c r="E1702" s="78"/>
      <c r="F1702" s="78"/>
      <c r="G1702" s="78"/>
      <c r="H1702" s="78"/>
    </row>
    <row r="1703" spans="1:8" ht="15.75">
      <c r="A1703" s="78"/>
      <c r="B1703" s="78"/>
      <c r="C1703" s="78"/>
      <c r="D1703" s="78"/>
      <c r="E1703" s="78"/>
      <c r="F1703" s="78"/>
      <c r="G1703" s="78"/>
      <c r="H1703" s="78"/>
    </row>
    <row r="1704" spans="1:8" ht="15.75">
      <c r="A1704" s="78"/>
      <c r="B1704" s="78"/>
      <c r="C1704" s="78"/>
      <c r="D1704" s="78"/>
      <c r="E1704" s="78"/>
      <c r="F1704" s="78"/>
      <c r="G1704" s="78"/>
      <c r="H1704" s="78"/>
    </row>
    <row r="1705" spans="1:8" ht="15.75">
      <c r="A1705" s="78"/>
      <c r="B1705" s="78"/>
      <c r="C1705" s="78"/>
      <c r="D1705" s="78"/>
      <c r="E1705" s="78"/>
      <c r="F1705" s="78"/>
      <c r="G1705" s="78"/>
      <c r="H1705" s="78"/>
    </row>
    <row r="1706" spans="1:8" ht="15.75">
      <c r="A1706" s="78"/>
      <c r="B1706" s="78"/>
      <c r="C1706" s="78"/>
      <c r="D1706" s="78"/>
      <c r="E1706" s="78"/>
      <c r="F1706" s="78"/>
      <c r="G1706" s="78"/>
      <c r="H1706" s="78"/>
    </row>
    <row r="1707" spans="1:8" ht="15.75">
      <c r="A1707" s="78"/>
      <c r="B1707" s="78"/>
      <c r="C1707" s="78"/>
      <c r="D1707" s="78"/>
      <c r="E1707" s="78"/>
      <c r="F1707" s="78"/>
      <c r="G1707" s="78"/>
      <c r="H1707" s="78"/>
    </row>
    <row r="1708" spans="1:8" ht="15.75">
      <c r="A1708" s="78"/>
      <c r="B1708" s="78"/>
      <c r="C1708" s="78"/>
      <c r="D1708" s="78"/>
      <c r="E1708" s="78"/>
      <c r="F1708" s="78"/>
      <c r="G1708" s="78"/>
      <c r="H1708" s="78"/>
    </row>
    <row r="1709" spans="1:8" ht="15.75">
      <c r="A1709" s="78"/>
      <c r="B1709" s="78"/>
      <c r="C1709" s="78"/>
      <c r="D1709" s="78"/>
      <c r="E1709" s="78"/>
      <c r="F1709" s="78"/>
      <c r="G1709" s="78"/>
      <c r="H1709" s="78"/>
    </row>
    <row r="1710" spans="1:8" ht="15.75">
      <c r="A1710" s="78"/>
      <c r="B1710" s="78"/>
      <c r="C1710" s="78"/>
      <c r="D1710" s="78"/>
      <c r="E1710" s="78"/>
      <c r="F1710" s="78"/>
      <c r="G1710" s="78"/>
      <c r="H1710" s="78"/>
    </row>
    <row r="1711" spans="1:8" ht="15.75">
      <c r="A1711" s="78"/>
      <c r="B1711" s="78"/>
      <c r="C1711" s="78"/>
      <c r="D1711" s="78"/>
      <c r="E1711" s="78"/>
      <c r="F1711" s="78"/>
      <c r="G1711" s="78"/>
      <c r="H1711" s="78"/>
    </row>
    <row r="1712" spans="1:8" ht="15.75">
      <c r="A1712" s="78"/>
      <c r="B1712" s="78"/>
      <c r="C1712" s="78"/>
      <c r="D1712" s="78"/>
      <c r="E1712" s="78"/>
      <c r="F1712" s="78"/>
      <c r="G1712" s="78"/>
      <c r="H1712" s="78"/>
    </row>
    <row r="1713" spans="1:8" ht="15.75">
      <c r="A1713" s="78"/>
      <c r="B1713" s="78"/>
      <c r="C1713" s="78"/>
      <c r="D1713" s="78"/>
      <c r="E1713" s="78"/>
      <c r="F1713" s="78"/>
      <c r="G1713" s="78"/>
      <c r="H1713" s="78"/>
    </row>
    <row r="1714" spans="1:8" ht="15.75">
      <c r="A1714" s="78"/>
      <c r="B1714" s="78"/>
      <c r="C1714" s="78"/>
      <c r="D1714" s="78"/>
      <c r="E1714" s="78"/>
      <c r="F1714" s="78"/>
      <c r="G1714" s="78"/>
      <c r="H1714" s="78"/>
    </row>
    <row r="1715" spans="1:8" ht="15.75">
      <c r="A1715" s="78"/>
      <c r="B1715" s="78"/>
      <c r="C1715" s="78"/>
      <c r="D1715" s="78"/>
      <c r="E1715" s="78"/>
      <c r="F1715" s="78"/>
      <c r="G1715" s="78"/>
      <c r="H1715" s="78"/>
    </row>
    <row r="1716" spans="1:8" ht="15.75">
      <c r="A1716" s="78"/>
      <c r="B1716" s="78"/>
      <c r="C1716" s="78"/>
      <c r="D1716" s="78"/>
      <c r="E1716" s="78"/>
      <c r="F1716" s="78"/>
      <c r="G1716" s="78"/>
      <c r="H1716" s="78"/>
    </row>
    <row r="1717" spans="1:8" ht="15.75">
      <c r="A1717" s="78"/>
      <c r="B1717" s="78"/>
      <c r="C1717" s="78"/>
      <c r="D1717" s="78"/>
      <c r="E1717" s="78"/>
      <c r="F1717" s="78"/>
      <c r="G1717" s="78"/>
      <c r="H1717" s="78"/>
    </row>
    <row r="1718" spans="1:8" ht="15.75">
      <c r="A1718" s="78"/>
      <c r="B1718" s="78"/>
      <c r="C1718" s="78"/>
      <c r="D1718" s="78"/>
      <c r="E1718" s="78"/>
      <c r="F1718" s="78"/>
      <c r="G1718" s="78"/>
      <c r="H1718" s="78"/>
    </row>
    <row r="1719" spans="1:8" ht="15.75">
      <c r="A1719" s="78"/>
      <c r="B1719" s="78"/>
      <c r="C1719" s="78"/>
      <c r="D1719" s="78"/>
      <c r="E1719" s="78"/>
      <c r="F1719" s="78"/>
      <c r="G1719" s="78"/>
      <c r="H1719" s="78"/>
    </row>
    <row r="1720" spans="1:8" ht="15.75">
      <c r="A1720" s="78"/>
      <c r="B1720" s="78"/>
      <c r="C1720" s="78"/>
      <c r="D1720" s="78"/>
      <c r="E1720" s="78"/>
      <c r="F1720" s="78"/>
      <c r="G1720" s="78"/>
      <c r="H1720" s="78"/>
    </row>
    <row r="1721" spans="1:8" ht="15.75">
      <c r="A1721" s="78"/>
      <c r="B1721" s="78"/>
      <c r="C1721" s="78"/>
      <c r="D1721" s="78"/>
      <c r="E1721" s="78"/>
      <c r="F1721" s="78"/>
      <c r="G1721" s="78"/>
      <c r="H1721" s="78"/>
    </row>
    <row r="1722" spans="1:8" ht="15.75">
      <c r="A1722" s="78"/>
      <c r="B1722" s="78"/>
      <c r="C1722" s="78"/>
      <c r="D1722" s="78"/>
      <c r="E1722" s="78"/>
      <c r="F1722" s="78"/>
      <c r="G1722" s="78"/>
      <c r="H1722" s="78"/>
    </row>
    <row r="1723" spans="1:8" ht="15.75">
      <c r="A1723" s="78"/>
      <c r="B1723" s="78"/>
      <c r="C1723" s="78"/>
      <c r="D1723" s="78"/>
      <c r="E1723" s="78"/>
      <c r="F1723" s="78"/>
      <c r="G1723" s="78"/>
      <c r="H1723" s="78"/>
    </row>
    <row r="1724" spans="1:8" ht="15.75">
      <c r="A1724" s="78"/>
      <c r="B1724" s="78"/>
      <c r="C1724" s="78"/>
      <c r="D1724" s="78"/>
      <c r="E1724" s="78"/>
      <c r="F1724" s="78"/>
      <c r="G1724" s="78"/>
      <c r="H1724" s="78"/>
    </row>
    <row r="1725" spans="1:8" ht="15.75">
      <c r="A1725" s="78"/>
      <c r="B1725" s="78"/>
      <c r="C1725" s="78"/>
      <c r="D1725" s="78"/>
      <c r="E1725" s="78"/>
      <c r="F1725" s="78"/>
      <c r="G1725" s="78"/>
      <c r="H1725" s="78"/>
    </row>
    <row r="1726" spans="1:8" ht="15.75">
      <c r="A1726" s="78"/>
      <c r="B1726" s="78"/>
      <c r="C1726" s="78"/>
      <c r="D1726" s="78"/>
      <c r="E1726" s="78"/>
      <c r="F1726" s="78"/>
      <c r="G1726" s="78"/>
      <c r="H1726" s="78"/>
    </row>
    <row r="1727" spans="1:8" ht="15.75">
      <c r="A1727" s="78"/>
      <c r="B1727" s="78"/>
      <c r="C1727" s="78"/>
      <c r="D1727" s="78"/>
      <c r="E1727" s="78"/>
      <c r="F1727" s="78"/>
      <c r="G1727" s="78"/>
      <c r="H1727" s="78"/>
    </row>
    <row r="1728" spans="1:8" ht="15.75">
      <c r="A1728" s="78"/>
      <c r="B1728" s="78"/>
      <c r="C1728" s="78"/>
      <c r="D1728" s="78"/>
      <c r="E1728" s="78"/>
      <c r="F1728" s="78"/>
      <c r="G1728" s="78"/>
      <c r="H1728" s="78"/>
    </row>
    <row r="1729" spans="1:8" ht="15.75">
      <c r="A1729" s="78"/>
      <c r="B1729" s="78"/>
      <c r="C1729" s="78"/>
      <c r="D1729" s="78"/>
      <c r="E1729" s="78"/>
      <c r="F1729" s="78"/>
      <c r="G1729" s="78"/>
      <c r="H1729" s="78"/>
    </row>
    <row r="1730" spans="1:8" ht="15.75">
      <c r="A1730" s="78"/>
      <c r="B1730" s="78"/>
      <c r="C1730" s="78"/>
      <c r="D1730" s="78"/>
      <c r="E1730" s="78"/>
      <c r="F1730" s="78"/>
      <c r="G1730" s="78"/>
      <c r="H1730" s="78"/>
    </row>
    <row r="1731" spans="1:8" ht="15.75">
      <c r="A1731" s="78"/>
      <c r="B1731" s="78"/>
      <c r="C1731" s="78"/>
      <c r="D1731" s="78"/>
      <c r="E1731" s="78"/>
      <c r="F1731" s="78"/>
      <c r="G1731" s="78"/>
      <c r="H1731" s="78"/>
    </row>
    <row r="1732" spans="1:8" ht="15.75">
      <c r="A1732" s="78"/>
      <c r="B1732" s="78"/>
      <c r="C1732" s="78"/>
      <c r="D1732" s="78"/>
      <c r="E1732" s="78"/>
      <c r="F1732" s="78"/>
      <c r="G1732" s="78"/>
      <c r="H1732" s="78"/>
    </row>
    <row r="1733" spans="1:8" ht="15.75">
      <c r="A1733" s="78"/>
      <c r="B1733" s="78"/>
      <c r="C1733" s="78"/>
      <c r="D1733" s="78"/>
      <c r="E1733" s="78"/>
      <c r="F1733" s="78"/>
      <c r="G1733" s="78"/>
      <c r="H1733" s="78"/>
    </row>
    <row r="1734" spans="1:8" ht="15.75">
      <c r="A1734" s="78"/>
      <c r="B1734" s="78"/>
      <c r="C1734" s="78"/>
      <c r="D1734" s="78"/>
      <c r="E1734" s="78"/>
      <c r="F1734" s="78"/>
      <c r="G1734" s="78"/>
      <c r="H1734" s="78"/>
    </row>
    <row r="1735" spans="1:8" ht="15.75">
      <c r="A1735" s="78"/>
      <c r="B1735" s="78"/>
      <c r="C1735" s="78"/>
      <c r="D1735" s="78"/>
      <c r="E1735" s="78"/>
      <c r="F1735" s="78"/>
      <c r="G1735" s="78"/>
      <c r="H1735" s="78"/>
    </row>
    <row r="1736" spans="1:8" ht="15.75">
      <c r="A1736" s="78"/>
      <c r="B1736" s="78"/>
      <c r="C1736" s="78"/>
      <c r="D1736" s="78"/>
      <c r="E1736" s="78"/>
      <c r="F1736" s="78"/>
      <c r="G1736" s="78"/>
      <c r="H1736" s="78"/>
    </row>
    <row r="1737" spans="1:8" ht="15.75">
      <c r="A1737" s="78"/>
      <c r="B1737" s="78"/>
      <c r="C1737" s="78"/>
      <c r="D1737" s="78"/>
      <c r="E1737" s="78"/>
      <c r="F1737" s="78"/>
      <c r="G1737" s="78"/>
      <c r="H1737" s="78"/>
    </row>
    <row r="1738" spans="1:8" ht="15.75">
      <c r="A1738" s="78"/>
      <c r="B1738" s="78"/>
      <c r="C1738" s="78"/>
      <c r="D1738" s="78"/>
      <c r="E1738" s="78"/>
      <c r="F1738" s="78"/>
      <c r="G1738" s="78"/>
      <c r="H1738" s="78"/>
    </row>
    <row r="1739" spans="1:8" ht="15.75">
      <c r="A1739" s="78"/>
      <c r="B1739" s="78"/>
      <c r="C1739" s="78"/>
      <c r="D1739" s="78"/>
      <c r="E1739" s="78"/>
      <c r="F1739" s="78"/>
      <c r="G1739" s="78"/>
      <c r="H1739" s="78"/>
    </row>
    <row r="1740" spans="1:8" ht="15.75">
      <c r="A1740" s="78"/>
      <c r="B1740" s="78"/>
      <c r="C1740" s="78"/>
      <c r="D1740" s="78"/>
      <c r="E1740" s="78"/>
      <c r="F1740" s="78"/>
      <c r="G1740" s="78"/>
      <c r="H1740" s="78"/>
    </row>
    <row r="1741" spans="1:8" ht="15.75">
      <c r="A1741" s="78"/>
      <c r="B1741" s="78"/>
      <c r="C1741" s="78"/>
      <c r="D1741" s="78"/>
      <c r="E1741" s="78"/>
      <c r="F1741" s="78"/>
      <c r="G1741" s="78"/>
      <c r="H1741" s="78"/>
    </row>
    <row r="1742" spans="1:8" ht="15.75">
      <c r="A1742" s="78"/>
      <c r="B1742" s="78"/>
      <c r="C1742" s="78"/>
      <c r="D1742" s="78"/>
      <c r="E1742" s="78"/>
      <c r="F1742" s="78"/>
      <c r="G1742" s="78"/>
      <c r="H1742" s="78"/>
    </row>
    <row r="1743" spans="1:8" ht="15.75">
      <c r="A1743" s="78"/>
      <c r="B1743" s="78"/>
      <c r="C1743" s="78"/>
      <c r="D1743" s="78"/>
      <c r="E1743" s="78"/>
      <c r="F1743" s="78"/>
      <c r="G1743" s="78"/>
      <c r="H1743" s="78"/>
    </row>
    <row r="1744" spans="1:8" ht="15.75">
      <c r="A1744" s="78"/>
      <c r="B1744" s="78"/>
      <c r="C1744" s="78"/>
      <c r="D1744" s="78"/>
      <c r="E1744" s="78"/>
      <c r="F1744" s="78"/>
      <c r="G1744" s="78"/>
      <c r="H1744" s="78"/>
    </row>
    <row r="1745" spans="1:8" ht="15.75">
      <c r="A1745" s="78"/>
      <c r="B1745" s="78"/>
      <c r="C1745" s="78"/>
      <c r="D1745" s="78"/>
      <c r="E1745" s="78"/>
      <c r="F1745" s="78"/>
      <c r="G1745" s="78"/>
      <c r="H1745" s="78"/>
    </row>
    <row r="1746" spans="1:8" ht="15.75">
      <c r="A1746" s="78"/>
      <c r="B1746" s="78"/>
      <c r="C1746" s="78"/>
      <c r="D1746" s="78"/>
      <c r="E1746" s="78"/>
      <c r="F1746" s="78"/>
      <c r="G1746" s="78"/>
      <c r="H1746" s="78"/>
    </row>
    <row r="1747" spans="1:8" ht="15.75">
      <c r="A1747" s="78"/>
      <c r="B1747" s="78"/>
      <c r="C1747" s="78"/>
      <c r="D1747" s="78"/>
      <c r="E1747" s="78"/>
      <c r="F1747" s="78"/>
      <c r="G1747" s="78"/>
      <c r="H1747" s="78"/>
    </row>
    <row r="1748" spans="1:8" ht="15.75">
      <c r="A1748" s="78"/>
      <c r="B1748" s="78"/>
      <c r="C1748" s="78"/>
      <c r="D1748" s="78"/>
      <c r="E1748" s="78"/>
      <c r="F1748" s="78"/>
      <c r="G1748" s="78"/>
      <c r="H1748" s="78"/>
    </row>
    <row r="1749" spans="1:8" ht="15.75">
      <c r="A1749" s="78"/>
      <c r="B1749" s="78"/>
      <c r="C1749" s="78"/>
      <c r="D1749" s="78"/>
      <c r="E1749" s="78"/>
      <c r="F1749" s="78"/>
      <c r="G1749" s="78"/>
      <c r="H1749" s="78"/>
    </row>
    <row r="1750" spans="1:8" ht="15.75">
      <c r="A1750" s="78"/>
      <c r="B1750" s="78"/>
      <c r="C1750" s="78"/>
      <c r="D1750" s="78"/>
      <c r="E1750" s="78"/>
      <c r="F1750" s="78"/>
      <c r="G1750" s="78"/>
      <c r="H1750" s="78"/>
    </row>
    <row r="1751" spans="1:8" ht="15.75">
      <c r="A1751" s="78"/>
      <c r="B1751" s="78"/>
      <c r="C1751" s="78"/>
      <c r="D1751" s="78"/>
      <c r="E1751" s="78"/>
      <c r="F1751" s="78"/>
      <c r="G1751" s="78"/>
      <c r="H1751" s="78"/>
    </row>
    <row r="1752" spans="1:8" ht="15.75">
      <c r="A1752" s="78"/>
      <c r="B1752" s="78"/>
      <c r="C1752" s="78"/>
      <c r="D1752" s="78"/>
      <c r="E1752" s="78"/>
      <c r="F1752" s="78"/>
      <c r="G1752" s="78"/>
      <c r="H1752" s="78"/>
    </row>
    <row r="1753" spans="1:8" ht="15.75">
      <c r="A1753" s="78"/>
      <c r="B1753" s="78"/>
      <c r="C1753" s="78"/>
      <c r="D1753" s="78"/>
      <c r="E1753" s="78"/>
      <c r="F1753" s="78"/>
      <c r="G1753" s="78"/>
      <c r="H1753" s="78"/>
    </row>
    <row r="1754" spans="1:8" ht="15.75">
      <c r="A1754" s="78"/>
      <c r="B1754" s="78"/>
      <c r="C1754" s="78"/>
      <c r="D1754" s="78"/>
      <c r="E1754" s="78"/>
      <c r="F1754" s="78"/>
      <c r="G1754" s="78"/>
      <c r="H1754" s="78"/>
    </row>
    <row r="1755" spans="1:8" ht="15.75">
      <c r="A1755" s="78"/>
      <c r="B1755" s="78"/>
      <c r="C1755" s="78"/>
      <c r="D1755" s="78"/>
      <c r="E1755" s="78"/>
      <c r="F1755" s="78"/>
      <c r="G1755" s="78"/>
      <c r="H1755" s="78"/>
    </row>
    <row r="1756" spans="1:8" ht="15.75">
      <c r="A1756" s="78"/>
      <c r="B1756" s="78"/>
      <c r="C1756" s="78"/>
      <c r="D1756" s="78"/>
      <c r="E1756" s="78"/>
      <c r="F1756" s="78"/>
      <c r="G1756" s="78"/>
      <c r="H1756" s="78"/>
    </row>
    <row r="1757" spans="1:8" ht="15.75">
      <c r="A1757" s="78"/>
      <c r="B1757" s="78"/>
      <c r="C1757" s="78"/>
      <c r="D1757" s="78"/>
      <c r="E1757" s="78"/>
      <c r="F1757" s="78"/>
      <c r="G1757" s="78"/>
      <c r="H1757" s="78"/>
    </row>
    <row r="1758" spans="1:8" ht="15.75">
      <c r="A1758" s="78"/>
      <c r="B1758" s="78"/>
      <c r="C1758" s="78"/>
      <c r="D1758" s="78"/>
      <c r="E1758" s="78"/>
      <c r="F1758" s="78"/>
      <c r="G1758" s="78"/>
      <c r="H1758" s="78"/>
    </row>
    <row r="1759" spans="1:8" ht="15.75">
      <c r="A1759" s="78"/>
      <c r="B1759" s="78"/>
      <c r="C1759" s="78"/>
      <c r="D1759" s="78"/>
      <c r="E1759" s="78"/>
      <c r="F1759" s="78"/>
      <c r="G1759" s="78"/>
      <c r="H1759" s="78"/>
    </row>
    <row r="1760" spans="1:8" ht="15.75">
      <c r="A1760" s="78"/>
      <c r="B1760" s="78"/>
      <c r="C1760" s="78"/>
      <c r="D1760" s="78"/>
      <c r="E1760" s="78"/>
      <c r="F1760" s="78"/>
      <c r="G1760" s="78"/>
      <c r="H1760" s="78"/>
    </row>
    <row r="1761" spans="1:8" ht="15.75">
      <c r="A1761" s="78"/>
      <c r="B1761" s="78"/>
      <c r="C1761" s="78"/>
      <c r="D1761" s="78"/>
      <c r="E1761" s="78"/>
      <c r="F1761" s="78"/>
      <c r="G1761" s="78"/>
      <c r="H1761" s="78"/>
    </row>
    <row r="1762" spans="1:8" ht="15.75">
      <c r="A1762" s="78"/>
      <c r="B1762" s="78"/>
      <c r="C1762" s="78"/>
      <c r="D1762" s="78"/>
      <c r="E1762" s="78"/>
      <c r="F1762" s="78"/>
      <c r="G1762" s="78"/>
      <c r="H1762" s="78"/>
    </row>
    <row r="1763" spans="1:8" ht="15.75">
      <c r="A1763" s="78"/>
      <c r="B1763" s="78"/>
      <c r="C1763" s="78"/>
      <c r="D1763" s="78"/>
      <c r="E1763" s="78"/>
      <c r="F1763" s="78"/>
      <c r="G1763" s="78"/>
      <c r="H1763" s="78"/>
    </row>
    <row r="1764" spans="1:8" ht="15.75">
      <c r="A1764" s="78"/>
      <c r="B1764" s="78"/>
      <c r="C1764" s="78"/>
      <c r="D1764" s="78"/>
      <c r="E1764" s="78"/>
      <c r="F1764" s="78"/>
      <c r="G1764" s="78"/>
      <c r="H1764" s="78"/>
    </row>
    <row r="1765" spans="1:8" ht="15.75">
      <c r="A1765" s="78"/>
      <c r="B1765" s="78"/>
      <c r="C1765" s="78"/>
      <c r="D1765" s="78"/>
      <c r="E1765" s="78"/>
      <c r="F1765" s="78"/>
      <c r="G1765" s="78"/>
      <c r="H1765" s="78"/>
    </row>
    <row r="1766" spans="1:8" ht="15.75">
      <c r="A1766" s="78"/>
      <c r="B1766" s="78"/>
      <c r="C1766" s="78"/>
      <c r="D1766" s="78"/>
      <c r="E1766" s="78"/>
      <c r="F1766" s="78"/>
      <c r="G1766" s="78"/>
      <c r="H1766" s="78"/>
    </row>
    <row r="1767" spans="1:8" ht="15.75">
      <c r="A1767" s="78"/>
      <c r="B1767" s="78"/>
      <c r="C1767" s="78"/>
      <c r="D1767" s="78"/>
      <c r="E1767" s="78"/>
      <c r="F1767" s="78"/>
      <c r="G1767" s="78"/>
      <c r="H1767" s="78"/>
    </row>
    <row r="1768" spans="1:8" ht="15.75">
      <c r="A1768" s="78"/>
      <c r="B1768" s="78"/>
      <c r="C1768" s="78"/>
      <c r="D1768" s="78"/>
      <c r="E1768" s="78"/>
      <c r="F1768" s="78"/>
      <c r="G1768" s="78"/>
      <c r="H1768" s="78"/>
    </row>
    <row r="1769" spans="1:8" ht="15.75">
      <c r="A1769" s="78"/>
      <c r="B1769" s="78"/>
      <c r="C1769" s="78"/>
      <c r="D1769" s="78"/>
      <c r="E1769" s="78"/>
      <c r="F1769" s="78"/>
      <c r="G1769" s="78"/>
      <c r="H1769" s="78"/>
    </row>
    <row r="1770" spans="1:8" ht="15.75">
      <c r="A1770" s="78"/>
      <c r="B1770" s="78"/>
      <c r="C1770" s="78"/>
      <c r="D1770" s="78"/>
      <c r="E1770" s="78"/>
      <c r="F1770" s="78"/>
      <c r="G1770" s="78"/>
      <c r="H1770" s="78"/>
    </row>
    <row r="1771" spans="1:8" ht="15.75">
      <c r="A1771" s="78"/>
      <c r="B1771" s="78"/>
      <c r="C1771" s="78"/>
      <c r="D1771" s="78"/>
      <c r="E1771" s="78"/>
      <c r="F1771" s="78"/>
      <c r="G1771" s="78"/>
      <c r="H1771" s="78"/>
    </row>
  </sheetData>
  <sheetProtection/>
  <mergeCells count="171">
    <mergeCell ref="F6:F8"/>
    <mergeCell ref="G6:G8"/>
    <mergeCell ref="F11:F14"/>
    <mergeCell ref="G11:G14"/>
    <mergeCell ref="D321:E321"/>
    <mergeCell ref="B395:C395"/>
    <mergeCell ref="D395:E395"/>
    <mergeCell ref="F395:G395"/>
    <mergeCell ref="B380:C380"/>
    <mergeCell ref="D380:E380"/>
    <mergeCell ref="F380:G380"/>
    <mergeCell ref="D300:E300"/>
    <mergeCell ref="A301:H301"/>
    <mergeCell ref="B365:C365"/>
    <mergeCell ref="D365:E365"/>
    <mergeCell ref="F365:G365"/>
    <mergeCell ref="B350:C350"/>
    <mergeCell ref="D350:E350"/>
    <mergeCell ref="F350:G350"/>
    <mergeCell ref="A302:H302"/>
    <mergeCell ref="B321:C321"/>
    <mergeCell ref="B228:C228"/>
    <mergeCell ref="F321:G321"/>
    <mergeCell ref="A283:H283"/>
    <mergeCell ref="A284:H284"/>
    <mergeCell ref="B296:C296"/>
    <mergeCell ref="D296:E296"/>
    <mergeCell ref="F296:G296"/>
    <mergeCell ref="A297:H297"/>
    <mergeCell ref="A298:H298"/>
    <mergeCell ref="B300:C300"/>
    <mergeCell ref="F228:G228"/>
    <mergeCell ref="F300:G300"/>
    <mergeCell ref="A206:H206"/>
    <mergeCell ref="A207:H207"/>
    <mergeCell ref="B219:C219"/>
    <mergeCell ref="D219:E219"/>
    <mergeCell ref="F219:G219"/>
    <mergeCell ref="B282:C282"/>
    <mergeCell ref="D282:E282"/>
    <mergeCell ref="F282:G282"/>
    <mergeCell ref="F177:G177"/>
    <mergeCell ref="A191:H191"/>
    <mergeCell ref="B205:C205"/>
    <mergeCell ref="D205:E205"/>
    <mergeCell ref="F205:G205"/>
    <mergeCell ref="B189:C189"/>
    <mergeCell ref="D189:E189"/>
    <mergeCell ref="F189:G189"/>
    <mergeCell ref="A190:H190"/>
    <mergeCell ref="A178:H178"/>
    <mergeCell ref="A179:H179"/>
    <mergeCell ref="A255:H255"/>
    <mergeCell ref="D254:E254"/>
    <mergeCell ref="D228:E228"/>
    <mergeCell ref="F248:G248"/>
    <mergeCell ref="A249:H249"/>
    <mergeCell ref="A250:H250"/>
    <mergeCell ref="A244:H244"/>
    <mergeCell ref="B248:C248"/>
    <mergeCell ref="A151:H151"/>
    <mergeCell ref="B160:C160"/>
    <mergeCell ref="D160:E160"/>
    <mergeCell ref="F160:G160"/>
    <mergeCell ref="B149:C149"/>
    <mergeCell ref="A161:H161"/>
    <mergeCell ref="A150:H150"/>
    <mergeCell ref="D177:E177"/>
    <mergeCell ref="A170:H170"/>
    <mergeCell ref="A162:H162"/>
    <mergeCell ref="B169:C169"/>
    <mergeCell ref="D169:E169"/>
    <mergeCell ref="F169:G169"/>
    <mergeCell ref="A171:H171"/>
    <mergeCell ref="B177:C177"/>
    <mergeCell ref="A143:H143"/>
    <mergeCell ref="A144:H144"/>
    <mergeCell ref="D149:E149"/>
    <mergeCell ref="F149:G149"/>
    <mergeCell ref="A130:H130"/>
    <mergeCell ref="A131:H131"/>
    <mergeCell ref="B142:C142"/>
    <mergeCell ref="D142:E142"/>
    <mergeCell ref="F142:G142"/>
    <mergeCell ref="A125:H125"/>
    <mergeCell ref="A126:H126"/>
    <mergeCell ref="B129:C129"/>
    <mergeCell ref="A121:H121"/>
    <mergeCell ref="D129:E129"/>
    <mergeCell ref="F129:G129"/>
    <mergeCell ref="D124:E124"/>
    <mergeCell ref="F124:G124"/>
    <mergeCell ref="B90:C90"/>
    <mergeCell ref="D90:E90"/>
    <mergeCell ref="B84:C84"/>
    <mergeCell ref="D84:E84"/>
    <mergeCell ref="F84:G84"/>
    <mergeCell ref="A85:H85"/>
    <mergeCell ref="A86:H86"/>
    <mergeCell ref="B108:C108"/>
    <mergeCell ref="D108:E108"/>
    <mergeCell ref="F108:G108"/>
    <mergeCell ref="A120:H120"/>
    <mergeCell ref="A221:H221"/>
    <mergeCell ref="F90:G90"/>
    <mergeCell ref="A109:H109"/>
    <mergeCell ref="A91:H91"/>
    <mergeCell ref="B119:C119"/>
    <mergeCell ref="B124:C124"/>
    <mergeCell ref="A220:H220"/>
    <mergeCell ref="A92:H92"/>
    <mergeCell ref="B100:C100"/>
    <mergeCell ref="D100:E100"/>
    <mergeCell ref="F100:G100"/>
    <mergeCell ref="A101:H101"/>
    <mergeCell ref="A110:H110"/>
    <mergeCell ref="D119:E119"/>
    <mergeCell ref="F119:G119"/>
    <mergeCell ref="A102:H102"/>
    <mergeCell ref="F254:G254"/>
    <mergeCell ref="D248:E248"/>
    <mergeCell ref="A229:H229"/>
    <mergeCell ref="A230:H230"/>
    <mergeCell ref="B242:C242"/>
    <mergeCell ref="D242:E242"/>
    <mergeCell ref="A243:H243"/>
    <mergeCell ref="F242:G242"/>
    <mergeCell ref="D63:E63"/>
    <mergeCell ref="F63:G63"/>
    <mergeCell ref="A41:H41"/>
    <mergeCell ref="B74:C74"/>
    <mergeCell ref="D74:E74"/>
    <mergeCell ref="F74:G74"/>
    <mergeCell ref="A59:H59"/>
    <mergeCell ref="A64:H64"/>
    <mergeCell ref="A65:H65"/>
    <mergeCell ref="A25:H25"/>
    <mergeCell ref="B39:C39"/>
    <mergeCell ref="D39:E39"/>
    <mergeCell ref="F39:G39"/>
    <mergeCell ref="A267:H267"/>
    <mergeCell ref="A60:H60"/>
    <mergeCell ref="A256:H256"/>
    <mergeCell ref="B265:C265"/>
    <mergeCell ref="D265:E265"/>
    <mergeCell ref="F265:G265"/>
    <mergeCell ref="A24:H24"/>
    <mergeCell ref="A266:H266"/>
    <mergeCell ref="B58:C58"/>
    <mergeCell ref="D58:E58"/>
    <mergeCell ref="F58:G58"/>
    <mergeCell ref="A40:H40"/>
    <mergeCell ref="A76:H76"/>
    <mergeCell ref="B63:C63"/>
    <mergeCell ref="A75:H75"/>
    <mergeCell ref="B254:C254"/>
    <mergeCell ref="H2:H3"/>
    <mergeCell ref="A1:H1"/>
    <mergeCell ref="A4:H4"/>
    <mergeCell ref="A2:A3"/>
    <mergeCell ref="B2:C2"/>
    <mergeCell ref="D2:E2"/>
    <mergeCell ref="F2:G2"/>
    <mergeCell ref="A19:H19"/>
    <mergeCell ref="B23:C23"/>
    <mergeCell ref="D23:E23"/>
    <mergeCell ref="B17:C17"/>
    <mergeCell ref="D17:E17"/>
    <mergeCell ref="F17:G17"/>
    <mergeCell ref="A18:H18"/>
    <mergeCell ref="F23:G23"/>
  </mergeCells>
  <printOptions/>
  <pageMargins left="1.1023622047244095" right="0.5118110236220472" top="0.984251968503937" bottom="0.984251968503937" header="0.5118110236220472" footer="0.5118110236220472"/>
  <pageSetup fitToHeight="0" fitToWidth="1" horizontalDpi="600" verticalDpi="600" orientation="portrait" scale="75" r:id="rId1"/>
  <headerFooter alignWithMargins="0"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6"/>
  <sheetViews>
    <sheetView zoomScalePageLayoutView="0" workbookViewId="0" topLeftCell="A1">
      <selection activeCell="J91" sqref="J91"/>
    </sheetView>
  </sheetViews>
  <sheetFormatPr defaultColWidth="9.140625" defaultRowHeight="12.75"/>
  <cols>
    <col min="1" max="1" width="27.00390625" style="27" customWidth="1"/>
    <col min="2" max="8" width="13.421875" style="27" customWidth="1"/>
  </cols>
  <sheetData>
    <row r="1" spans="1:8" ht="30" customHeight="1">
      <c r="A1" s="336" t="s">
        <v>1134</v>
      </c>
      <c r="B1" s="335"/>
      <c r="C1" s="335"/>
      <c r="D1" s="335"/>
      <c r="E1" s="335"/>
      <c r="F1" s="335"/>
      <c r="G1" s="335"/>
      <c r="H1" s="335"/>
    </row>
    <row r="2" spans="1:8" ht="15.75" customHeight="1">
      <c r="A2" s="337"/>
      <c r="B2" s="337" t="s">
        <v>954</v>
      </c>
      <c r="C2" s="337"/>
      <c r="D2" s="337" t="s">
        <v>955</v>
      </c>
      <c r="E2" s="337"/>
      <c r="F2" s="337" t="s">
        <v>525</v>
      </c>
      <c r="G2" s="337"/>
      <c r="H2" s="338" t="s">
        <v>956</v>
      </c>
    </row>
    <row r="3" spans="1:8" ht="31.5" customHeight="1">
      <c r="A3" s="337"/>
      <c r="B3" s="45" t="s">
        <v>266</v>
      </c>
      <c r="C3" s="45" t="s">
        <v>267</v>
      </c>
      <c r="D3" s="45" t="s">
        <v>266</v>
      </c>
      <c r="E3" s="45" t="s">
        <v>267</v>
      </c>
      <c r="F3" s="45" t="s">
        <v>266</v>
      </c>
      <c r="G3" s="45" t="s">
        <v>267</v>
      </c>
      <c r="H3" s="337"/>
    </row>
    <row r="4" spans="1:9" ht="18">
      <c r="A4" s="71" t="s">
        <v>259</v>
      </c>
      <c r="B4" s="62"/>
      <c r="C4" s="62"/>
      <c r="D4" s="62"/>
      <c r="E4" s="62"/>
      <c r="F4" s="62"/>
      <c r="G4" s="62"/>
      <c r="H4" s="55"/>
      <c r="I4" s="35"/>
    </row>
    <row r="5" spans="1:9" ht="15.75">
      <c r="A5" s="69"/>
      <c r="B5" s="72"/>
      <c r="C5" s="72"/>
      <c r="D5" s="72"/>
      <c r="E5" s="72"/>
      <c r="F5" s="72"/>
      <c r="G5" s="73"/>
      <c r="H5" s="70">
        <v>4000</v>
      </c>
      <c r="I5" s="13"/>
    </row>
    <row r="6" spans="1:8" ht="15.75">
      <c r="A6" s="335"/>
      <c r="B6" s="335"/>
      <c r="C6" s="335"/>
      <c r="D6" s="335"/>
      <c r="E6" s="335"/>
      <c r="F6" s="335"/>
      <c r="G6" s="335"/>
      <c r="H6" s="335"/>
    </row>
    <row r="7" spans="1:8" s="5" customFormat="1" ht="15.75">
      <c r="A7" s="339" t="s">
        <v>398</v>
      </c>
      <c r="B7" s="339"/>
      <c r="C7" s="339"/>
      <c r="D7" s="339"/>
      <c r="E7" s="339"/>
      <c r="F7" s="339"/>
      <c r="G7" s="339"/>
      <c r="H7" s="339"/>
    </row>
    <row r="8" spans="1:8" s="5" customFormat="1" ht="15.75">
      <c r="A8" s="58" t="s">
        <v>270</v>
      </c>
      <c r="B8" s="58">
        <v>160</v>
      </c>
      <c r="C8" s="58"/>
      <c r="D8" s="58">
        <v>450</v>
      </c>
      <c r="E8" s="58"/>
      <c r="F8" s="58"/>
      <c r="G8" s="58"/>
      <c r="H8" s="58"/>
    </row>
    <row r="9" spans="1:8" s="5" customFormat="1" ht="15.75">
      <c r="A9" s="58" t="s">
        <v>271</v>
      </c>
      <c r="B9" s="340">
        <f>B8+C8</f>
        <v>160</v>
      </c>
      <c r="C9" s="340"/>
      <c r="D9" s="340">
        <f>D8+E8</f>
        <v>450</v>
      </c>
      <c r="E9" s="340"/>
      <c r="F9" s="340">
        <f>F8+G8</f>
        <v>0</v>
      </c>
      <c r="G9" s="340"/>
      <c r="H9" s="58"/>
    </row>
    <row r="10" spans="1:8" s="5" customFormat="1" ht="15.75">
      <c r="A10" s="341"/>
      <c r="B10" s="341"/>
      <c r="C10" s="341"/>
      <c r="D10" s="341"/>
      <c r="E10" s="341"/>
      <c r="F10" s="341"/>
      <c r="G10" s="341"/>
      <c r="H10" s="341"/>
    </row>
    <row r="11" spans="1:8" s="5" customFormat="1" ht="15.75">
      <c r="A11" s="339" t="s">
        <v>399</v>
      </c>
      <c r="B11" s="339"/>
      <c r="C11" s="339"/>
      <c r="D11" s="339"/>
      <c r="E11" s="339"/>
      <c r="F11" s="339"/>
      <c r="G11" s="339"/>
      <c r="H11" s="339"/>
    </row>
    <row r="12" spans="1:8" s="5" customFormat="1" ht="15.75">
      <c r="A12" s="131"/>
      <c r="B12" s="129">
        <v>225</v>
      </c>
      <c r="C12" s="129"/>
      <c r="D12" s="129">
        <v>300</v>
      </c>
      <c r="E12" s="129"/>
      <c r="F12" s="129"/>
      <c r="G12" s="129"/>
      <c r="H12" s="129">
        <v>8224</v>
      </c>
    </row>
    <row r="13" spans="1:8" s="5" customFormat="1" ht="15.75">
      <c r="A13" s="85" t="s">
        <v>921</v>
      </c>
      <c r="B13" s="129"/>
      <c r="C13" s="129"/>
      <c r="D13" s="129"/>
      <c r="E13" s="129"/>
      <c r="F13" s="129"/>
      <c r="G13" s="129"/>
      <c r="H13" s="129">
        <v>2665</v>
      </c>
    </row>
    <row r="14" spans="1:8" s="5" customFormat="1" ht="15.75">
      <c r="A14" s="58" t="s">
        <v>270</v>
      </c>
      <c r="B14" s="58">
        <f aca="true" t="shared" si="0" ref="B14:H14">SUM(B12:B13)</f>
        <v>225</v>
      </c>
      <c r="C14" s="58">
        <f t="shared" si="0"/>
        <v>0</v>
      </c>
      <c r="D14" s="58">
        <f t="shared" si="0"/>
        <v>300</v>
      </c>
      <c r="E14" s="58">
        <f t="shared" si="0"/>
        <v>0</v>
      </c>
      <c r="F14" s="58">
        <f t="shared" si="0"/>
        <v>0</v>
      </c>
      <c r="G14" s="58">
        <f t="shared" si="0"/>
        <v>0</v>
      </c>
      <c r="H14" s="58">
        <f t="shared" si="0"/>
        <v>10889</v>
      </c>
    </row>
    <row r="15" spans="1:8" s="5" customFormat="1" ht="15.75">
      <c r="A15" s="58" t="s">
        <v>271</v>
      </c>
      <c r="B15" s="340">
        <f>B14+C14</f>
        <v>225</v>
      </c>
      <c r="C15" s="340"/>
      <c r="D15" s="340">
        <f>D14+E14</f>
        <v>300</v>
      </c>
      <c r="E15" s="340"/>
      <c r="F15" s="340">
        <f>F14+G14</f>
        <v>0</v>
      </c>
      <c r="G15" s="340"/>
      <c r="H15" s="58"/>
    </row>
    <row r="16" spans="1:8" s="5" customFormat="1" ht="15.75">
      <c r="A16" s="341"/>
      <c r="B16" s="341"/>
      <c r="C16" s="341"/>
      <c r="D16" s="341"/>
      <c r="E16" s="341"/>
      <c r="F16" s="341"/>
      <c r="G16" s="341"/>
      <c r="H16" s="341"/>
    </row>
    <row r="17" spans="1:8" s="5" customFormat="1" ht="15.75">
      <c r="A17" s="339" t="s">
        <v>1515</v>
      </c>
      <c r="B17" s="339"/>
      <c r="C17" s="339"/>
      <c r="D17" s="339"/>
      <c r="E17" s="339"/>
      <c r="F17" s="339"/>
      <c r="G17" s="339"/>
      <c r="H17" s="339"/>
    </row>
    <row r="18" spans="1:8" s="5" customFormat="1" ht="15.75">
      <c r="A18" s="58" t="s">
        <v>270</v>
      </c>
      <c r="B18" s="58">
        <v>200</v>
      </c>
      <c r="C18" s="58"/>
      <c r="D18" s="58"/>
      <c r="E18" s="58"/>
      <c r="F18" s="58">
        <v>1000</v>
      </c>
      <c r="G18" s="58">
        <v>1000</v>
      </c>
      <c r="H18" s="58">
        <v>6000</v>
      </c>
    </row>
    <row r="19" spans="1:8" s="5" customFormat="1" ht="15.75">
      <c r="A19" s="58" t="s">
        <v>271</v>
      </c>
      <c r="B19" s="340">
        <f>B18+C18</f>
        <v>200</v>
      </c>
      <c r="C19" s="340"/>
      <c r="D19" s="340">
        <f>D18+E18</f>
        <v>0</v>
      </c>
      <c r="E19" s="340"/>
      <c r="F19" s="340">
        <f>F18+G18</f>
        <v>2000</v>
      </c>
      <c r="G19" s="340"/>
      <c r="H19" s="58"/>
    </row>
    <row r="20" spans="1:8" s="5" customFormat="1" ht="15.75">
      <c r="A20" s="341"/>
      <c r="B20" s="341"/>
      <c r="C20" s="341"/>
      <c r="D20" s="341"/>
      <c r="E20" s="341"/>
      <c r="F20" s="341"/>
      <c r="G20" s="341"/>
      <c r="H20" s="341"/>
    </row>
    <row r="21" spans="1:8" s="5" customFormat="1" ht="15.75">
      <c r="A21" s="339" t="s">
        <v>99</v>
      </c>
      <c r="B21" s="339"/>
      <c r="C21" s="339"/>
      <c r="D21" s="339"/>
      <c r="E21" s="339"/>
      <c r="F21" s="339"/>
      <c r="G21" s="339"/>
      <c r="H21" s="339"/>
    </row>
    <row r="22" spans="1:8" s="5" customFormat="1" ht="31.5">
      <c r="A22" s="122" t="s">
        <v>911</v>
      </c>
      <c r="B22" s="69">
        <v>720</v>
      </c>
      <c r="C22" s="39"/>
      <c r="D22" s="39">
        <v>2050</v>
      </c>
      <c r="E22" s="39"/>
      <c r="F22" s="39"/>
      <c r="G22" s="39"/>
      <c r="H22" s="39"/>
    </row>
    <row r="23" spans="1:8" s="5" customFormat="1" ht="15.75">
      <c r="A23" s="58" t="s">
        <v>270</v>
      </c>
      <c r="B23" s="58">
        <f>SUM(B22:B22)</f>
        <v>720</v>
      </c>
      <c r="C23" s="58">
        <f>SUM(C22:C22)</f>
        <v>0</v>
      </c>
      <c r="D23" s="58">
        <f>SUM(D22:D22)</f>
        <v>2050</v>
      </c>
      <c r="E23" s="58">
        <f>SUM(E22:E22)</f>
        <v>0</v>
      </c>
      <c r="F23" s="58"/>
      <c r="G23" s="58"/>
      <c r="H23" s="58">
        <v>5000</v>
      </c>
    </row>
    <row r="24" spans="1:8" s="5" customFormat="1" ht="15.75">
      <c r="A24" s="58" t="s">
        <v>271</v>
      </c>
      <c r="B24" s="340">
        <f>B23+C23</f>
        <v>720</v>
      </c>
      <c r="C24" s="340"/>
      <c r="D24" s="340">
        <f>D23+E23</f>
        <v>2050</v>
      </c>
      <c r="E24" s="340"/>
      <c r="F24" s="340">
        <f>F23+G23</f>
        <v>0</v>
      </c>
      <c r="G24" s="340"/>
      <c r="H24" s="58"/>
    </row>
    <row r="25" spans="1:8" s="5" customFormat="1" ht="15.75">
      <c r="A25" s="341"/>
      <c r="B25" s="341"/>
      <c r="C25" s="341"/>
      <c r="D25" s="341"/>
      <c r="E25" s="341"/>
      <c r="F25" s="341"/>
      <c r="G25" s="341"/>
      <c r="H25" s="341"/>
    </row>
    <row r="26" spans="1:8" s="5" customFormat="1" ht="15.75">
      <c r="A26" s="339" t="s">
        <v>401</v>
      </c>
      <c r="B26" s="339"/>
      <c r="C26" s="339"/>
      <c r="D26" s="339"/>
      <c r="E26" s="339"/>
      <c r="F26" s="339"/>
      <c r="G26" s="339"/>
      <c r="H26" s="339"/>
    </row>
    <row r="27" spans="1:8" s="5" customFormat="1" ht="15.75">
      <c r="A27" s="122" t="s">
        <v>912</v>
      </c>
      <c r="B27" s="68">
        <v>360</v>
      </c>
      <c r="C27" s="128"/>
      <c r="D27" s="128">
        <v>1100</v>
      </c>
      <c r="E27" s="128">
        <v>1750</v>
      </c>
      <c r="F27" s="125"/>
      <c r="G27" s="125"/>
      <c r="H27" s="125"/>
    </row>
    <row r="28" spans="1:8" s="5" customFormat="1" ht="15.75">
      <c r="A28" s="39" t="s">
        <v>743</v>
      </c>
      <c r="B28" s="61">
        <v>100</v>
      </c>
      <c r="C28" s="100"/>
      <c r="D28" s="100"/>
      <c r="E28" s="100"/>
      <c r="F28" s="97"/>
      <c r="G28" s="97"/>
      <c r="H28" s="97"/>
    </row>
    <row r="29" spans="1:8" s="5" customFormat="1" ht="15.75">
      <c r="A29" s="39" t="s">
        <v>738</v>
      </c>
      <c r="B29" s="61"/>
      <c r="C29" s="100"/>
      <c r="D29" s="100"/>
      <c r="E29" s="100"/>
      <c r="F29" s="97"/>
      <c r="G29" s="97"/>
      <c r="H29" s="97">
        <f>970*6.5</f>
        <v>6305</v>
      </c>
    </row>
    <row r="30" spans="1:8" s="5" customFormat="1" ht="15.75">
      <c r="A30" s="58" t="s">
        <v>270</v>
      </c>
      <c r="B30" s="58">
        <f>SUM(B27:B29)</f>
        <v>460</v>
      </c>
      <c r="C30" s="58">
        <f>SUM(C27:C29)</f>
        <v>0</v>
      </c>
      <c r="D30" s="58">
        <f>SUM(D27:D29)</f>
        <v>1100</v>
      </c>
      <c r="E30" s="58">
        <f>SUM(E27:E29)</f>
        <v>1750</v>
      </c>
      <c r="F30" s="58">
        <v>491</v>
      </c>
      <c r="G30" s="58">
        <v>491</v>
      </c>
      <c r="H30" s="58">
        <f>3500+H29</f>
        <v>9805</v>
      </c>
    </row>
    <row r="31" spans="1:8" s="5" customFormat="1" ht="15.75">
      <c r="A31" s="58" t="s">
        <v>271</v>
      </c>
      <c r="B31" s="340">
        <f>B30+C30</f>
        <v>460</v>
      </c>
      <c r="C31" s="340"/>
      <c r="D31" s="340">
        <f>D30+E30</f>
        <v>2850</v>
      </c>
      <c r="E31" s="340"/>
      <c r="F31" s="340">
        <f>F30+G30</f>
        <v>982</v>
      </c>
      <c r="G31" s="340"/>
      <c r="H31" s="58"/>
    </row>
    <row r="32" spans="1:8" s="5" customFormat="1" ht="15.75">
      <c r="A32" s="341"/>
      <c r="B32" s="341"/>
      <c r="C32" s="341"/>
      <c r="D32" s="341"/>
      <c r="E32" s="341"/>
      <c r="F32" s="341"/>
      <c r="G32" s="341"/>
      <c r="H32" s="341"/>
    </row>
    <row r="33" spans="1:8" s="5" customFormat="1" ht="15.75">
      <c r="A33" s="339" t="s">
        <v>402</v>
      </c>
      <c r="B33" s="339"/>
      <c r="C33" s="339"/>
      <c r="D33" s="339"/>
      <c r="E33" s="339"/>
      <c r="F33" s="339"/>
      <c r="G33" s="339"/>
      <c r="H33" s="339"/>
    </row>
    <row r="34" spans="1:8" s="5" customFormat="1" ht="15.75">
      <c r="A34" s="58" t="s">
        <v>270</v>
      </c>
      <c r="B34" s="58"/>
      <c r="C34" s="58"/>
      <c r="D34" s="58"/>
      <c r="E34" s="58"/>
      <c r="F34" s="58"/>
      <c r="G34" s="58"/>
      <c r="H34" s="58">
        <v>15300</v>
      </c>
    </row>
    <row r="35" spans="1:8" s="5" customFormat="1" ht="15.75">
      <c r="A35" s="58" t="s">
        <v>271</v>
      </c>
      <c r="B35" s="340">
        <f>B34+C34</f>
        <v>0</v>
      </c>
      <c r="C35" s="340"/>
      <c r="D35" s="340">
        <f>D34+E34</f>
        <v>0</v>
      </c>
      <c r="E35" s="340"/>
      <c r="F35" s="340">
        <f>F34+G34</f>
        <v>0</v>
      </c>
      <c r="G35" s="340"/>
      <c r="H35" s="58"/>
    </row>
    <row r="36" spans="1:8" s="5" customFormat="1" ht="15.75">
      <c r="A36" s="341"/>
      <c r="B36" s="341"/>
      <c r="C36" s="341"/>
      <c r="D36" s="341"/>
      <c r="E36" s="341"/>
      <c r="F36" s="341"/>
      <c r="G36" s="341"/>
      <c r="H36" s="341"/>
    </row>
    <row r="37" spans="1:8" s="5" customFormat="1" ht="15.75">
      <c r="A37" s="339" t="s">
        <v>409</v>
      </c>
      <c r="B37" s="339"/>
      <c r="C37" s="339"/>
      <c r="D37" s="339"/>
      <c r="E37" s="339"/>
      <c r="F37" s="339"/>
      <c r="G37" s="339"/>
      <c r="H37" s="339"/>
    </row>
    <row r="38" spans="1:8" s="5" customFormat="1" ht="15.75">
      <c r="A38" s="58" t="s">
        <v>270</v>
      </c>
      <c r="B38" s="58"/>
      <c r="C38" s="58"/>
      <c r="D38" s="58"/>
      <c r="E38" s="58"/>
      <c r="F38" s="58"/>
      <c r="G38" s="58"/>
      <c r="H38" s="58">
        <v>30800</v>
      </c>
    </row>
    <row r="39" spans="1:8" s="5" customFormat="1" ht="15.75">
      <c r="A39" s="58" t="s">
        <v>271</v>
      </c>
      <c r="B39" s="340">
        <f>B38+C38</f>
        <v>0</v>
      </c>
      <c r="C39" s="340"/>
      <c r="D39" s="340">
        <f>D38+E38</f>
        <v>0</v>
      </c>
      <c r="E39" s="340"/>
      <c r="F39" s="340">
        <f>F38+G38</f>
        <v>0</v>
      </c>
      <c r="G39" s="340"/>
      <c r="H39" s="58"/>
    </row>
    <row r="40" spans="1:8" s="5" customFormat="1" ht="15.75">
      <c r="A40" s="341"/>
      <c r="B40" s="341"/>
      <c r="C40" s="341"/>
      <c r="D40" s="341"/>
      <c r="E40" s="341"/>
      <c r="F40" s="341"/>
      <c r="G40" s="341"/>
      <c r="H40" s="341"/>
    </row>
    <row r="41" spans="1:8" s="5" customFormat="1" ht="15.75">
      <c r="A41" s="339" t="s">
        <v>410</v>
      </c>
      <c r="B41" s="339"/>
      <c r="C41" s="339"/>
      <c r="D41" s="339"/>
      <c r="E41" s="339"/>
      <c r="F41" s="339"/>
      <c r="G41" s="339"/>
      <c r="H41" s="339"/>
    </row>
    <row r="42" spans="1:8" s="5" customFormat="1" ht="15.75">
      <c r="A42" s="58" t="s">
        <v>270</v>
      </c>
      <c r="B42" s="58">
        <v>90</v>
      </c>
      <c r="C42" s="58"/>
      <c r="D42" s="58"/>
      <c r="E42" s="58"/>
      <c r="F42" s="58"/>
      <c r="G42" s="58"/>
      <c r="H42" s="58"/>
    </row>
    <row r="43" spans="1:8" s="5" customFormat="1" ht="15.75">
      <c r="A43" s="58" t="s">
        <v>271</v>
      </c>
      <c r="B43" s="340">
        <f>B42+C42</f>
        <v>90</v>
      </c>
      <c r="C43" s="340"/>
      <c r="D43" s="340">
        <f>D42+E42</f>
        <v>0</v>
      </c>
      <c r="E43" s="340"/>
      <c r="F43" s="340">
        <f>F42+G42</f>
        <v>0</v>
      </c>
      <c r="G43" s="340"/>
      <c r="H43" s="58"/>
    </row>
    <row r="44" spans="1:8" s="5" customFormat="1" ht="15.75">
      <c r="A44" s="341"/>
      <c r="B44" s="341"/>
      <c r="C44" s="341"/>
      <c r="D44" s="341"/>
      <c r="E44" s="341"/>
      <c r="F44" s="341"/>
      <c r="G44" s="341"/>
      <c r="H44" s="341"/>
    </row>
    <row r="45" spans="1:8" s="5" customFormat="1" ht="15.75">
      <c r="A45" s="339" t="s">
        <v>411</v>
      </c>
      <c r="B45" s="339"/>
      <c r="C45" s="339"/>
      <c r="D45" s="339"/>
      <c r="E45" s="339"/>
      <c r="F45" s="339"/>
      <c r="G45" s="339"/>
      <c r="H45" s="339"/>
    </row>
    <row r="46" spans="1:8" s="5" customFormat="1" ht="15.75">
      <c r="A46" s="85" t="s">
        <v>752</v>
      </c>
      <c r="B46" s="69">
        <v>250</v>
      </c>
      <c r="C46" s="156"/>
      <c r="D46" s="156"/>
      <c r="E46" s="131"/>
      <c r="F46" s="131"/>
      <c r="G46" s="131"/>
      <c r="H46" s="131"/>
    </row>
    <row r="47" spans="1:8" s="5" customFormat="1" ht="15.75">
      <c r="A47" s="122" t="s">
        <v>913</v>
      </c>
      <c r="B47" s="68">
        <v>1860</v>
      </c>
      <c r="C47" s="128"/>
      <c r="D47" s="128">
        <v>3000</v>
      </c>
      <c r="E47" s="39"/>
      <c r="F47" s="39"/>
      <c r="G47" s="39"/>
      <c r="H47" s="39"/>
    </row>
    <row r="48" spans="1:8" s="5" customFormat="1" ht="31.5">
      <c r="A48" s="122" t="s">
        <v>139</v>
      </c>
      <c r="B48" s="68"/>
      <c r="C48" s="128"/>
      <c r="D48" s="128"/>
      <c r="E48" s="39"/>
      <c r="F48" s="69">
        <v>222</v>
      </c>
      <c r="G48" s="69">
        <v>222</v>
      </c>
      <c r="H48" s="39">
        <v>780</v>
      </c>
    </row>
    <row r="49" spans="1:8" s="5" customFormat="1" ht="15.75">
      <c r="A49" s="58" t="s">
        <v>270</v>
      </c>
      <c r="B49" s="58">
        <f>SUM(B46:B48)</f>
        <v>2110</v>
      </c>
      <c r="C49" s="58">
        <f>SUM(C47:C47)</f>
        <v>0</v>
      </c>
      <c r="D49" s="58">
        <f>SUM(D47:D47)</f>
        <v>3000</v>
      </c>
      <c r="E49" s="58">
        <f>SUM(E47:E47)</f>
        <v>0</v>
      </c>
      <c r="F49" s="58">
        <f>1180+F48</f>
        <v>1402</v>
      </c>
      <c r="G49" s="58">
        <f>1180+G48</f>
        <v>1402</v>
      </c>
      <c r="H49" s="58">
        <f>27200+H48</f>
        <v>27980</v>
      </c>
    </row>
    <row r="50" spans="1:8" s="5" customFormat="1" ht="15.75">
      <c r="A50" s="58" t="s">
        <v>271</v>
      </c>
      <c r="B50" s="340">
        <f>B49+C49</f>
        <v>2110</v>
      </c>
      <c r="C50" s="340"/>
      <c r="D50" s="340">
        <f>D49+E49</f>
        <v>3000</v>
      </c>
      <c r="E50" s="340"/>
      <c r="F50" s="340">
        <f>F49+G49</f>
        <v>2804</v>
      </c>
      <c r="G50" s="340"/>
      <c r="H50" s="58"/>
    </row>
    <row r="51" spans="1:8" s="5" customFormat="1" ht="15.75">
      <c r="A51" s="341"/>
      <c r="B51" s="341"/>
      <c r="C51" s="341"/>
      <c r="D51" s="341"/>
      <c r="E51" s="341"/>
      <c r="F51" s="341"/>
      <c r="G51" s="341"/>
      <c r="H51" s="341"/>
    </row>
    <row r="52" spans="1:8" s="5" customFormat="1" ht="15.75">
      <c r="A52" s="339" t="s">
        <v>412</v>
      </c>
      <c r="B52" s="339"/>
      <c r="C52" s="339"/>
      <c r="D52" s="339"/>
      <c r="E52" s="339"/>
      <c r="F52" s="339"/>
      <c r="G52" s="339"/>
      <c r="H52" s="339"/>
    </row>
    <row r="53" spans="1:8" s="5" customFormat="1" ht="15.75">
      <c r="A53" s="122" t="s">
        <v>753</v>
      </c>
      <c r="B53" s="68">
        <v>325</v>
      </c>
      <c r="C53" s="128">
        <v>425</v>
      </c>
      <c r="D53" s="128">
        <v>65</v>
      </c>
      <c r="E53" s="128">
        <v>0</v>
      </c>
      <c r="F53" s="128">
        <v>150</v>
      </c>
      <c r="G53" s="128">
        <v>150</v>
      </c>
      <c r="H53" s="128">
        <v>1200</v>
      </c>
    </row>
    <row r="54" spans="1:8" s="5" customFormat="1" ht="15.75">
      <c r="A54" s="122" t="s">
        <v>754</v>
      </c>
      <c r="B54" s="61">
        <v>325</v>
      </c>
      <c r="C54" s="100">
        <v>290</v>
      </c>
      <c r="D54" s="100">
        <v>0</v>
      </c>
      <c r="E54" s="100">
        <v>0</v>
      </c>
      <c r="F54" s="100">
        <v>185</v>
      </c>
      <c r="G54" s="100">
        <v>175</v>
      </c>
      <c r="H54" s="100">
        <v>1440</v>
      </c>
    </row>
    <row r="55" spans="1:8" s="5" customFormat="1" ht="15.75">
      <c r="A55" s="122" t="s">
        <v>755</v>
      </c>
      <c r="B55" s="61">
        <v>330</v>
      </c>
      <c r="C55" s="100">
        <f>185+140</f>
        <v>325</v>
      </c>
      <c r="D55" s="100">
        <v>0</v>
      </c>
      <c r="E55" s="100">
        <v>30</v>
      </c>
      <c r="F55" s="100">
        <v>180</v>
      </c>
      <c r="G55" s="100">
        <v>180</v>
      </c>
      <c r="H55" s="100">
        <v>1440</v>
      </c>
    </row>
    <row r="56" spans="1:8" s="5" customFormat="1" ht="15.75">
      <c r="A56" s="122" t="s">
        <v>756</v>
      </c>
      <c r="B56" s="61">
        <v>800</v>
      </c>
      <c r="C56" s="100">
        <v>880</v>
      </c>
      <c r="D56" s="100">
        <v>270</v>
      </c>
      <c r="E56" s="100">
        <v>340</v>
      </c>
      <c r="F56" s="100">
        <v>215</v>
      </c>
      <c r="G56" s="100">
        <v>215</v>
      </c>
      <c r="H56" s="100">
        <v>1720</v>
      </c>
    </row>
    <row r="57" spans="1:8" s="5" customFormat="1" ht="15.75">
      <c r="A57" s="122" t="s">
        <v>757</v>
      </c>
      <c r="B57" s="61">
        <f>230+65</f>
        <v>295</v>
      </c>
      <c r="C57" s="100">
        <v>360</v>
      </c>
      <c r="D57" s="100">
        <v>120</v>
      </c>
      <c r="E57" s="100">
        <v>500</v>
      </c>
      <c r="F57" s="100">
        <v>150</v>
      </c>
      <c r="G57" s="100">
        <v>150</v>
      </c>
      <c r="H57" s="100">
        <v>1200</v>
      </c>
    </row>
    <row r="58" spans="1:8" s="5" customFormat="1" ht="15.75">
      <c r="A58" s="122" t="s">
        <v>758</v>
      </c>
      <c r="B58" s="61">
        <f>100+275</f>
        <v>375</v>
      </c>
      <c r="C58" s="100">
        <v>425</v>
      </c>
      <c r="D58" s="100">
        <v>300</v>
      </c>
      <c r="E58" s="100">
        <v>680</v>
      </c>
      <c r="F58" s="100">
        <v>170</v>
      </c>
      <c r="G58" s="100">
        <v>170</v>
      </c>
      <c r="H58" s="100">
        <v>1360</v>
      </c>
    </row>
    <row r="59" spans="1:8" s="5" customFormat="1" ht="15.75">
      <c r="A59" s="122" t="s">
        <v>759</v>
      </c>
      <c r="B59" s="61">
        <v>655</v>
      </c>
      <c r="C59" s="100">
        <v>625</v>
      </c>
      <c r="D59" s="100">
        <v>750</v>
      </c>
      <c r="E59" s="100">
        <v>600</v>
      </c>
      <c r="F59" s="100">
        <v>280</v>
      </c>
      <c r="G59" s="100">
        <v>280</v>
      </c>
      <c r="H59" s="100">
        <v>2240</v>
      </c>
    </row>
    <row r="60" spans="1:8" s="5" customFormat="1" ht="15.75">
      <c r="A60" s="122" t="s">
        <v>760</v>
      </c>
      <c r="B60" s="61">
        <v>355</v>
      </c>
      <c r="C60" s="100">
        <v>410</v>
      </c>
      <c r="D60" s="100">
        <v>165</v>
      </c>
      <c r="E60" s="100">
        <v>170</v>
      </c>
      <c r="F60" s="100">
        <v>165</v>
      </c>
      <c r="G60" s="100">
        <v>165</v>
      </c>
      <c r="H60" s="100">
        <v>1320</v>
      </c>
    </row>
    <row r="61" spans="1:8" s="5" customFormat="1" ht="31.5">
      <c r="A61" s="122" t="s">
        <v>761</v>
      </c>
      <c r="B61" s="61">
        <v>1060</v>
      </c>
      <c r="C61" s="100">
        <v>1025</v>
      </c>
      <c r="D61" s="100">
        <v>250</v>
      </c>
      <c r="E61" s="100">
        <v>390</v>
      </c>
      <c r="F61" s="100">
        <v>420</v>
      </c>
      <c r="G61" s="100">
        <v>420</v>
      </c>
      <c r="H61" s="100">
        <v>3360</v>
      </c>
    </row>
    <row r="62" spans="1:8" s="5" customFormat="1" ht="15.75">
      <c r="A62" s="58" t="s">
        <v>270</v>
      </c>
      <c r="B62" s="58">
        <f aca="true" t="shared" si="1" ref="B62:H62">SUM(B53:B61)</f>
        <v>4520</v>
      </c>
      <c r="C62" s="58">
        <f t="shared" si="1"/>
        <v>4765</v>
      </c>
      <c r="D62" s="58">
        <f t="shared" si="1"/>
        <v>1920</v>
      </c>
      <c r="E62" s="58">
        <f t="shared" si="1"/>
        <v>2710</v>
      </c>
      <c r="F62" s="58">
        <f t="shared" si="1"/>
        <v>1915</v>
      </c>
      <c r="G62" s="58">
        <f t="shared" si="1"/>
        <v>1905</v>
      </c>
      <c r="H62" s="58">
        <f t="shared" si="1"/>
        <v>15280</v>
      </c>
    </row>
    <row r="63" spans="1:8" s="5" customFormat="1" ht="15.75">
      <c r="A63" s="58" t="s">
        <v>271</v>
      </c>
      <c r="B63" s="340">
        <f>B62+C62</f>
        <v>9285</v>
      </c>
      <c r="C63" s="340"/>
      <c r="D63" s="340">
        <f>D62+E62</f>
        <v>4630</v>
      </c>
      <c r="E63" s="340"/>
      <c r="F63" s="340">
        <f>F62+G62</f>
        <v>3820</v>
      </c>
      <c r="G63" s="340"/>
      <c r="H63" s="58"/>
    </row>
    <row r="64" spans="1:8" s="5" customFormat="1" ht="15.75">
      <c r="A64" s="58"/>
      <c r="B64" s="132"/>
      <c r="C64" s="132"/>
      <c r="D64" s="132"/>
      <c r="E64" s="132"/>
      <c r="F64" s="132"/>
      <c r="G64" s="132"/>
      <c r="H64" s="58"/>
    </row>
    <row r="65" spans="1:8" s="5" customFormat="1" ht="15.75">
      <c r="A65" s="58" t="s">
        <v>208</v>
      </c>
      <c r="B65" s="132"/>
      <c r="C65" s="132"/>
      <c r="D65" s="132"/>
      <c r="E65" s="132"/>
      <c r="F65" s="132"/>
      <c r="G65" s="132"/>
      <c r="H65" s="58"/>
    </row>
    <row r="66" spans="1:8" s="5" customFormat="1" ht="15.75">
      <c r="A66" s="339" t="s">
        <v>196</v>
      </c>
      <c r="B66" s="339"/>
      <c r="C66" s="339"/>
      <c r="D66" s="339"/>
      <c r="E66" s="339"/>
      <c r="F66" s="339"/>
      <c r="G66" s="339"/>
      <c r="H66" s="339"/>
    </row>
    <row r="67" spans="1:8" s="5" customFormat="1" ht="31.5">
      <c r="A67" s="122" t="s">
        <v>249</v>
      </c>
      <c r="B67" s="68">
        <v>641</v>
      </c>
      <c r="C67" s="128">
        <v>458</v>
      </c>
      <c r="D67" s="128">
        <v>1693</v>
      </c>
      <c r="E67" s="128"/>
      <c r="F67" s="128"/>
      <c r="G67" s="128"/>
      <c r="H67" s="128"/>
    </row>
    <row r="68" spans="1:8" s="5" customFormat="1" ht="15.75">
      <c r="A68" s="39" t="s">
        <v>252</v>
      </c>
      <c r="B68" s="61">
        <v>676</v>
      </c>
      <c r="C68" s="100">
        <v>39</v>
      </c>
      <c r="D68" s="100">
        <v>1024</v>
      </c>
      <c r="E68" s="100"/>
      <c r="F68" s="100"/>
      <c r="G68" s="100"/>
      <c r="H68" s="100"/>
    </row>
    <row r="69" spans="1:8" s="5" customFormat="1" ht="15.75">
      <c r="A69" s="122" t="s">
        <v>257</v>
      </c>
      <c r="B69" s="68">
        <v>614</v>
      </c>
      <c r="C69" s="68"/>
      <c r="D69" s="68">
        <v>900</v>
      </c>
      <c r="E69" s="68"/>
      <c r="F69" s="68"/>
      <c r="G69" s="68"/>
      <c r="H69" s="68"/>
    </row>
    <row r="70" spans="1:8" s="5" customFormat="1" ht="15.75">
      <c r="A70" s="122" t="s">
        <v>258</v>
      </c>
      <c r="B70" s="68">
        <v>727</v>
      </c>
      <c r="C70" s="68"/>
      <c r="D70" s="68">
        <v>1312</v>
      </c>
      <c r="E70" s="68"/>
      <c r="F70" s="68"/>
      <c r="G70" s="68"/>
      <c r="H70" s="68"/>
    </row>
    <row r="71" spans="1:8" s="5" customFormat="1" ht="15.75">
      <c r="A71" s="58" t="s">
        <v>270</v>
      </c>
      <c r="B71" s="58">
        <f aca="true" t="shared" si="2" ref="B71:G71">SUM(B67:B70)</f>
        <v>2658</v>
      </c>
      <c r="C71" s="58">
        <f t="shared" si="2"/>
        <v>497</v>
      </c>
      <c r="D71" s="58">
        <f t="shared" si="2"/>
        <v>4929</v>
      </c>
      <c r="E71" s="58">
        <f t="shared" si="2"/>
        <v>0</v>
      </c>
      <c r="F71" s="58">
        <f t="shared" si="2"/>
        <v>0</v>
      </c>
      <c r="G71" s="58">
        <f t="shared" si="2"/>
        <v>0</v>
      </c>
      <c r="H71" s="58"/>
    </row>
    <row r="72" spans="1:8" s="5" customFormat="1" ht="15.75">
      <c r="A72" s="58" t="s">
        <v>271</v>
      </c>
      <c r="B72" s="340">
        <f>B71+C71</f>
        <v>3155</v>
      </c>
      <c r="C72" s="340"/>
      <c r="D72" s="340">
        <f>D71+E71</f>
        <v>4929</v>
      </c>
      <c r="E72" s="340"/>
      <c r="F72" s="340">
        <f>F71+G71</f>
        <v>0</v>
      </c>
      <c r="G72" s="340"/>
      <c r="H72" s="58">
        <v>5100</v>
      </c>
    </row>
    <row r="73" spans="1:8" s="5" customFormat="1" ht="15.75">
      <c r="A73" s="341"/>
      <c r="B73" s="341"/>
      <c r="C73" s="341"/>
      <c r="D73" s="341"/>
      <c r="E73" s="341"/>
      <c r="F73" s="341"/>
      <c r="G73" s="341"/>
      <c r="H73" s="341"/>
    </row>
    <row r="74" spans="1:8" s="5" customFormat="1" ht="15.75">
      <c r="A74" s="339" t="s">
        <v>197</v>
      </c>
      <c r="B74" s="339"/>
      <c r="C74" s="339"/>
      <c r="D74" s="339"/>
      <c r="E74" s="339"/>
      <c r="F74" s="339"/>
      <c r="G74" s="339"/>
      <c r="H74" s="339"/>
    </row>
    <row r="75" spans="1:8" s="5" customFormat="1" ht="15.75">
      <c r="A75" s="122" t="s">
        <v>320</v>
      </c>
      <c r="B75" s="61">
        <v>265</v>
      </c>
      <c r="C75" s="61">
        <v>240</v>
      </c>
      <c r="D75" s="61">
        <v>810</v>
      </c>
      <c r="E75" s="61"/>
      <c r="F75" s="61"/>
      <c r="G75" s="61"/>
      <c r="H75" s="61"/>
    </row>
    <row r="76" spans="1:8" s="5" customFormat="1" ht="15.75">
      <c r="A76" s="122" t="s">
        <v>198</v>
      </c>
      <c r="B76" s="61">
        <v>375</v>
      </c>
      <c r="C76" s="61">
        <v>200</v>
      </c>
      <c r="D76" s="61">
        <v>290</v>
      </c>
      <c r="E76" s="61"/>
      <c r="F76" s="61"/>
      <c r="G76" s="61"/>
      <c r="H76" s="61"/>
    </row>
    <row r="77" spans="1:8" s="5" customFormat="1" ht="15.75">
      <c r="A77" s="122" t="s">
        <v>199</v>
      </c>
      <c r="B77" s="61">
        <v>300</v>
      </c>
      <c r="C77" s="61">
        <v>140</v>
      </c>
      <c r="D77" s="61">
        <v>310</v>
      </c>
      <c r="E77" s="61"/>
      <c r="F77" s="61"/>
      <c r="G77" s="61"/>
      <c r="H77" s="61"/>
    </row>
    <row r="78" spans="1:8" s="5" customFormat="1" ht="15.75">
      <c r="A78" s="122" t="s">
        <v>200</v>
      </c>
      <c r="B78" s="61">
        <v>350</v>
      </c>
      <c r="C78" s="61">
        <v>140</v>
      </c>
      <c r="D78" s="61">
        <v>270</v>
      </c>
      <c r="E78" s="61"/>
      <c r="F78" s="61"/>
      <c r="G78" s="61"/>
      <c r="H78" s="61"/>
    </row>
    <row r="79" spans="1:8" s="5" customFormat="1" ht="15.75">
      <c r="A79" s="122" t="s">
        <v>201</v>
      </c>
      <c r="B79" s="61">
        <v>450</v>
      </c>
      <c r="C79" s="61">
        <v>175</v>
      </c>
      <c r="D79" s="61">
        <v>340</v>
      </c>
      <c r="E79" s="61"/>
      <c r="F79" s="61"/>
      <c r="G79" s="61"/>
      <c r="H79" s="61"/>
    </row>
    <row r="80" spans="1:8" s="5" customFormat="1" ht="15.75">
      <c r="A80" s="58" t="s">
        <v>270</v>
      </c>
      <c r="B80" s="58">
        <f aca="true" t="shared" si="3" ref="B80:G80">SUM(B75:B79)</f>
        <v>1740</v>
      </c>
      <c r="C80" s="58">
        <f t="shared" si="3"/>
        <v>895</v>
      </c>
      <c r="D80" s="58">
        <f t="shared" si="3"/>
        <v>2020</v>
      </c>
      <c r="E80" s="58">
        <f t="shared" si="3"/>
        <v>0</v>
      </c>
      <c r="F80" s="58">
        <f t="shared" si="3"/>
        <v>0</v>
      </c>
      <c r="G80" s="58">
        <f t="shared" si="3"/>
        <v>0</v>
      </c>
      <c r="H80" s="58"/>
    </row>
    <row r="81" spans="1:8" s="5" customFormat="1" ht="15.75">
      <c r="A81" s="58" t="s">
        <v>271</v>
      </c>
      <c r="B81" s="340">
        <f>B80+C80</f>
        <v>2635</v>
      </c>
      <c r="C81" s="340"/>
      <c r="D81" s="340">
        <f>D80+E80</f>
        <v>2020</v>
      </c>
      <c r="E81" s="340"/>
      <c r="F81" s="340">
        <f>F80+G80</f>
        <v>0</v>
      </c>
      <c r="G81" s="340"/>
      <c r="H81" s="58">
        <v>3800</v>
      </c>
    </row>
    <row r="82" spans="1:8" s="5" customFormat="1" ht="15.75">
      <c r="A82" s="341"/>
      <c r="B82" s="341"/>
      <c r="C82" s="341"/>
      <c r="D82" s="341"/>
      <c r="E82" s="341"/>
      <c r="F82" s="341"/>
      <c r="G82" s="341"/>
      <c r="H82" s="341"/>
    </row>
    <row r="83" spans="1:8" s="5" customFormat="1" ht="15.75">
      <c r="A83" s="339" t="s">
        <v>392</v>
      </c>
      <c r="B83" s="339"/>
      <c r="C83" s="339"/>
      <c r="D83" s="339"/>
      <c r="E83" s="339"/>
      <c r="F83" s="339"/>
      <c r="G83" s="339"/>
      <c r="H83" s="339"/>
    </row>
    <row r="84" spans="1:8" s="5" customFormat="1" ht="15.75">
      <c r="A84" s="85" t="s">
        <v>207</v>
      </c>
      <c r="B84" s="61">
        <v>266</v>
      </c>
      <c r="C84" s="61">
        <v>310</v>
      </c>
      <c r="D84" s="61">
        <v>508</v>
      </c>
      <c r="E84" s="61"/>
      <c r="F84" s="61"/>
      <c r="G84" s="61"/>
      <c r="H84" s="61"/>
    </row>
    <row r="85" spans="1:8" s="5" customFormat="1" ht="31.5">
      <c r="A85" s="122" t="s">
        <v>253</v>
      </c>
      <c r="B85" s="61">
        <v>465</v>
      </c>
      <c r="C85" s="61">
        <v>280</v>
      </c>
      <c r="D85" s="61">
        <v>605</v>
      </c>
      <c r="E85" s="61"/>
      <c r="F85" s="61"/>
      <c r="G85" s="61"/>
      <c r="H85" s="61"/>
    </row>
    <row r="86" spans="1:8" s="5" customFormat="1" ht="15.75">
      <c r="A86" s="122" t="s">
        <v>254</v>
      </c>
      <c r="B86" s="61">
        <v>625</v>
      </c>
      <c r="C86" s="61">
        <v>370</v>
      </c>
      <c r="D86" s="61">
        <v>925</v>
      </c>
      <c r="E86" s="61"/>
      <c r="F86" s="61"/>
      <c r="G86" s="61"/>
      <c r="H86" s="61"/>
    </row>
    <row r="87" spans="1:8" s="5" customFormat="1" ht="15.75">
      <c r="A87" s="58" t="s">
        <v>270</v>
      </c>
      <c r="B87" s="58">
        <f aca="true" t="shared" si="4" ref="B87:G87">SUM(B84:B86)</f>
        <v>1356</v>
      </c>
      <c r="C87" s="58">
        <f t="shared" si="4"/>
        <v>960</v>
      </c>
      <c r="D87" s="58">
        <f t="shared" si="4"/>
        <v>2038</v>
      </c>
      <c r="E87" s="58">
        <f t="shared" si="4"/>
        <v>0</v>
      </c>
      <c r="F87" s="58">
        <f t="shared" si="4"/>
        <v>0</v>
      </c>
      <c r="G87" s="58">
        <f t="shared" si="4"/>
        <v>0</v>
      </c>
      <c r="H87" s="58"/>
    </row>
    <row r="88" spans="1:8" s="5" customFormat="1" ht="15.75">
      <c r="A88" s="58" t="s">
        <v>271</v>
      </c>
      <c r="B88" s="340">
        <f>B87+C87</f>
        <v>2316</v>
      </c>
      <c r="C88" s="340"/>
      <c r="D88" s="340">
        <f>D87+E87</f>
        <v>2038</v>
      </c>
      <c r="E88" s="340"/>
      <c r="F88" s="340">
        <f>F87+G87</f>
        <v>0</v>
      </c>
      <c r="G88" s="340"/>
      <c r="H88" s="58">
        <v>3820</v>
      </c>
    </row>
    <row r="89" spans="1:8" s="5" customFormat="1" ht="15.75">
      <c r="A89" s="341"/>
      <c r="B89" s="341"/>
      <c r="C89" s="341"/>
      <c r="D89" s="341"/>
      <c r="E89" s="341"/>
      <c r="F89" s="341"/>
      <c r="G89" s="341"/>
      <c r="H89" s="341"/>
    </row>
    <row r="90" spans="1:8" s="5" customFormat="1" ht="15.75">
      <c r="A90" s="339" t="s">
        <v>1135</v>
      </c>
      <c r="B90" s="339"/>
      <c r="C90" s="339"/>
      <c r="D90" s="339"/>
      <c r="E90" s="339"/>
      <c r="F90" s="339"/>
      <c r="G90" s="339"/>
      <c r="H90" s="339"/>
    </row>
    <row r="91" spans="1:8" s="5" customFormat="1" ht="15.75">
      <c r="A91" s="122" t="s">
        <v>202</v>
      </c>
      <c r="B91" s="61">
        <v>310</v>
      </c>
      <c r="C91" s="61">
        <v>170</v>
      </c>
      <c r="D91" s="61">
        <v>537</v>
      </c>
      <c r="E91" s="61"/>
      <c r="F91" s="61"/>
      <c r="G91" s="61"/>
      <c r="H91" s="61"/>
    </row>
    <row r="92" spans="1:8" s="5" customFormat="1" ht="31.5">
      <c r="A92" s="122" t="s">
        <v>203</v>
      </c>
      <c r="B92" s="61">
        <v>390</v>
      </c>
      <c r="C92" s="61">
        <v>155</v>
      </c>
      <c r="D92" s="61">
        <v>637</v>
      </c>
      <c r="E92" s="61"/>
      <c r="F92" s="61"/>
      <c r="G92" s="61"/>
      <c r="H92" s="61"/>
    </row>
    <row r="93" spans="1:8" s="5" customFormat="1" ht="15.75">
      <c r="A93" s="122" t="s">
        <v>200</v>
      </c>
      <c r="B93" s="61">
        <v>290</v>
      </c>
      <c r="C93" s="61">
        <v>180</v>
      </c>
      <c r="D93" s="61">
        <v>383</v>
      </c>
      <c r="E93" s="61"/>
      <c r="F93" s="61"/>
      <c r="G93" s="61"/>
      <c r="H93" s="61"/>
    </row>
    <row r="94" spans="1:8" s="5" customFormat="1" ht="15.75">
      <c r="A94" s="122" t="s">
        <v>201</v>
      </c>
      <c r="B94" s="61">
        <v>270</v>
      </c>
      <c r="C94" s="61">
        <v>190</v>
      </c>
      <c r="D94" s="61">
        <v>410</v>
      </c>
      <c r="E94" s="61"/>
      <c r="F94" s="61"/>
      <c r="G94" s="61"/>
      <c r="H94" s="61"/>
    </row>
    <row r="95" spans="1:8" s="5" customFormat="1" ht="15.75">
      <c r="A95" s="122" t="s">
        <v>204</v>
      </c>
      <c r="B95" s="61">
        <v>20</v>
      </c>
      <c r="C95" s="61">
        <v>230</v>
      </c>
      <c r="D95" s="61">
        <v>417</v>
      </c>
      <c r="E95" s="61"/>
      <c r="F95" s="61"/>
      <c r="G95" s="61"/>
      <c r="H95" s="61"/>
    </row>
    <row r="96" spans="1:8" s="5" customFormat="1" ht="15.75">
      <c r="A96" s="58" t="s">
        <v>270</v>
      </c>
      <c r="B96" s="58">
        <f aca="true" t="shared" si="5" ref="B96:G96">SUM(B91:B95)</f>
        <v>1280</v>
      </c>
      <c r="C96" s="58">
        <f t="shared" si="5"/>
        <v>925</v>
      </c>
      <c r="D96" s="58">
        <f t="shared" si="5"/>
        <v>2384</v>
      </c>
      <c r="E96" s="58">
        <f t="shared" si="5"/>
        <v>0</v>
      </c>
      <c r="F96" s="58">
        <f t="shared" si="5"/>
        <v>0</v>
      </c>
      <c r="G96" s="58">
        <f t="shared" si="5"/>
        <v>0</v>
      </c>
      <c r="H96" s="58"/>
    </row>
    <row r="97" spans="1:8" s="5" customFormat="1" ht="15.75">
      <c r="A97" s="58" t="s">
        <v>271</v>
      </c>
      <c r="B97" s="340">
        <f>B96+C96</f>
        <v>2205</v>
      </c>
      <c r="C97" s="340"/>
      <c r="D97" s="340">
        <f>D96+E96</f>
        <v>2384</v>
      </c>
      <c r="E97" s="340"/>
      <c r="F97" s="340">
        <f>F96+G96</f>
        <v>0</v>
      </c>
      <c r="G97" s="340"/>
      <c r="H97" s="58">
        <v>3084</v>
      </c>
    </row>
    <row r="98" spans="1:8" s="5" customFormat="1" ht="15.75">
      <c r="A98" s="341"/>
      <c r="B98" s="341"/>
      <c r="C98" s="341"/>
      <c r="D98" s="341"/>
      <c r="E98" s="341"/>
      <c r="F98" s="341"/>
      <c r="G98" s="341"/>
      <c r="H98" s="341"/>
    </row>
    <row r="99" spans="1:8" s="5" customFormat="1" ht="15.75">
      <c r="A99" s="339" t="s">
        <v>796</v>
      </c>
      <c r="B99" s="339"/>
      <c r="C99" s="339"/>
      <c r="D99" s="339"/>
      <c r="E99" s="339"/>
      <c r="F99" s="339"/>
      <c r="G99" s="339"/>
      <c r="H99" s="339"/>
    </row>
    <row r="100" spans="1:8" s="5" customFormat="1" ht="31.5">
      <c r="A100" s="46" t="s">
        <v>797</v>
      </c>
      <c r="B100" s="61"/>
      <c r="C100" s="61">
        <v>3294</v>
      </c>
      <c r="D100" s="61"/>
      <c r="E100" s="61"/>
      <c r="F100" s="61"/>
      <c r="G100" s="61"/>
      <c r="H100" s="61"/>
    </row>
    <row r="101" spans="1:8" s="5" customFormat="1" ht="15.75">
      <c r="A101" s="122" t="s">
        <v>798</v>
      </c>
      <c r="B101" s="61"/>
      <c r="C101" s="61">
        <v>176</v>
      </c>
      <c r="D101" s="61"/>
      <c r="E101" s="61"/>
      <c r="F101" s="61"/>
      <c r="G101" s="61"/>
      <c r="H101" s="61"/>
    </row>
    <row r="102" spans="1:8" s="5" customFormat="1" ht="31.5">
      <c r="A102" s="122" t="s">
        <v>799</v>
      </c>
      <c r="B102" s="61"/>
      <c r="C102" s="61">
        <v>420</v>
      </c>
      <c r="D102" s="61"/>
      <c r="E102" s="61"/>
      <c r="F102" s="61"/>
      <c r="G102" s="61"/>
      <c r="H102" s="61"/>
    </row>
    <row r="103" spans="1:8" s="5" customFormat="1" ht="15.75">
      <c r="A103" s="58" t="s">
        <v>270</v>
      </c>
      <c r="B103" s="58">
        <f aca="true" t="shared" si="6" ref="B103:G103">SUM(B100:B102)</f>
        <v>0</v>
      </c>
      <c r="C103" s="58">
        <f t="shared" si="6"/>
        <v>3890</v>
      </c>
      <c r="D103" s="58">
        <f t="shared" si="6"/>
        <v>0</v>
      </c>
      <c r="E103" s="58">
        <f t="shared" si="6"/>
        <v>0</v>
      </c>
      <c r="F103" s="58">
        <f t="shared" si="6"/>
        <v>0</v>
      </c>
      <c r="G103" s="58">
        <f t="shared" si="6"/>
        <v>0</v>
      </c>
      <c r="H103" s="58"/>
    </row>
    <row r="104" spans="1:8" s="5" customFormat="1" ht="15.75">
      <c r="A104" s="58" t="s">
        <v>271</v>
      </c>
      <c r="B104" s="340">
        <f>B103+C103</f>
        <v>3890</v>
      </c>
      <c r="C104" s="340"/>
      <c r="D104" s="340">
        <f>D103+E103</f>
        <v>0</v>
      </c>
      <c r="E104" s="340"/>
      <c r="F104" s="340">
        <f>F103+G103</f>
        <v>0</v>
      </c>
      <c r="G104" s="340"/>
      <c r="H104" s="58"/>
    </row>
    <row r="105" spans="1:8" s="5" customFormat="1" ht="15.75">
      <c r="A105" s="140"/>
      <c r="B105" s="141"/>
      <c r="C105" s="141"/>
      <c r="D105" s="141"/>
      <c r="E105" s="141"/>
      <c r="F105" s="141"/>
      <c r="G105" s="141"/>
      <c r="H105" s="142"/>
    </row>
    <row r="106" spans="1:8" s="5" customFormat="1" ht="15.75">
      <c r="A106" s="356" t="s">
        <v>1136</v>
      </c>
      <c r="B106" s="357"/>
      <c r="C106" s="357"/>
      <c r="D106" s="357"/>
      <c r="E106" s="357"/>
      <c r="F106" s="357"/>
      <c r="G106" s="357"/>
      <c r="H106" s="358"/>
    </row>
    <row r="107" spans="1:8" s="5" customFormat="1" ht="15.75">
      <c r="A107" s="122" t="s">
        <v>202</v>
      </c>
      <c r="B107" s="61">
        <v>485</v>
      </c>
      <c r="C107" s="61"/>
      <c r="D107" s="61">
        <v>180</v>
      </c>
      <c r="E107" s="61"/>
      <c r="F107" s="61"/>
      <c r="G107" s="61"/>
      <c r="H107" s="61"/>
    </row>
    <row r="108" spans="1:8" s="5" customFormat="1" ht="31.5">
      <c r="A108" s="122" t="s">
        <v>203</v>
      </c>
      <c r="B108" s="61">
        <v>235</v>
      </c>
      <c r="C108" s="61"/>
      <c r="D108" s="61">
        <v>50</v>
      </c>
      <c r="E108" s="61"/>
      <c r="F108" s="61"/>
      <c r="G108" s="61"/>
      <c r="H108" s="61"/>
    </row>
    <row r="109" spans="1:8" s="5" customFormat="1" ht="15.75">
      <c r="A109" s="122" t="s">
        <v>200</v>
      </c>
      <c r="B109" s="61">
        <v>245</v>
      </c>
      <c r="C109" s="61"/>
      <c r="D109" s="61">
        <v>65</v>
      </c>
      <c r="E109" s="61"/>
      <c r="F109" s="61"/>
      <c r="G109" s="61"/>
      <c r="H109" s="61"/>
    </row>
    <row r="110" spans="1:8" s="5" customFormat="1" ht="15.75">
      <c r="A110" s="122" t="s">
        <v>205</v>
      </c>
      <c r="B110" s="61">
        <v>150</v>
      </c>
      <c r="C110" s="61"/>
      <c r="D110" s="61">
        <v>585</v>
      </c>
      <c r="E110" s="61"/>
      <c r="F110" s="61"/>
      <c r="G110" s="61"/>
      <c r="H110" s="61"/>
    </row>
    <row r="111" spans="1:8" s="5" customFormat="1" ht="15.75">
      <c r="A111" s="58" t="s">
        <v>270</v>
      </c>
      <c r="B111" s="58">
        <f aca="true" t="shared" si="7" ref="B111:G111">SUM(B107:B110)</f>
        <v>1115</v>
      </c>
      <c r="C111" s="58">
        <f t="shared" si="7"/>
        <v>0</v>
      </c>
      <c r="D111" s="58">
        <f t="shared" si="7"/>
        <v>880</v>
      </c>
      <c r="E111" s="58">
        <f t="shared" si="7"/>
        <v>0</v>
      </c>
      <c r="F111" s="58">
        <f t="shared" si="7"/>
        <v>0</v>
      </c>
      <c r="G111" s="58">
        <f t="shared" si="7"/>
        <v>0</v>
      </c>
      <c r="H111" s="58"/>
    </row>
    <row r="112" spans="1:8" s="5" customFormat="1" ht="15.75">
      <c r="A112" s="58" t="s">
        <v>271</v>
      </c>
      <c r="B112" s="340">
        <f>B111+C111</f>
        <v>1115</v>
      </c>
      <c r="C112" s="340"/>
      <c r="D112" s="340">
        <f>D111+E111</f>
        <v>880</v>
      </c>
      <c r="E112" s="340"/>
      <c r="F112" s="340">
        <f>F111+G111</f>
        <v>0</v>
      </c>
      <c r="G112" s="340"/>
      <c r="H112" s="58">
        <v>2090</v>
      </c>
    </row>
    <row r="113" spans="1:8" s="5" customFormat="1" ht="15.75">
      <c r="A113" s="341"/>
      <c r="B113" s="341"/>
      <c r="C113" s="341"/>
      <c r="D113" s="341"/>
      <c r="E113" s="341"/>
      <c r="F113" s="341"/>
      <c r="G113" s="341"/>
      <c r="H113" s="341"/>
    </row>
    <row r="114" spans="1:8" s="5" customFormat="1" ht="15.75">
      <c r="A114" s="339" t="s">
        <v>1137</v>
      </c>
      <c r="B114" s="339"/>
      <c r="C114" s="339"/>
      <c r="D114" s="339"/>
      <c r="E114" s="339"/>
      <c r="F114" s="339"/>
      <c r="G114" s="339"/>
      <c r="H114" s="339"/>
    </row>
    <row r="115" spans="1:8" s="5" customFormat="1" ht="15.75">
      <c r="A115" s="122" t="s">
        <v>202</v>
      </c>
      <c r="B115" s="61">
        <v>425</v>
      </c>
      <c r="C115" s="61"/>
      <c r="D115" s="61">
        <v>270</v>
      </c>
      <c r="E115" s="61"/>
      <c r="F115" s="61"/>
      <c r="G115" s="61"/>
      <c r="H115" s="61"/>
    </row>
    <row r="116" spans="1:8" s="5" customFormat="1" ht="31.5">
      <c r="A116" s="122" t="s">
        <v>203</v>
      </c>
      <c r="B116" s="61">
        <v>125</v>
      </c>
      <c r="C116" s="61"/>
      <c r="D116" s="61">
        <v>55</v>
      </c>
      <c r="E116" s="61"/>
      <c r="F116" s="61"/>
      <c r="G116" s="61"/>
      <c r="H116" s="61"/>
    </row>
    <row r="117" spans="1:8" s="5" customFormat="1" ht="15.75">
      <c r="A117" s="122" t="s">
        <v>200</v>
      </c>
      <c r="B117" s="61">
        <v>135</v>
      </c>
      <c r="C117" s="61"/>
      <c r="D117" s="61">
        <v>55</v>
      </c>
      <c r="E117" s="61"/>
      <c r="F117" s="61"/>
      <c r="G117" s="61"/>
      <c r="H117" s="61"/>
    </row>
    <row r="118" spans="1:8" s="5" customFormat="1" ht="15.75">
      <c r="A118" s="58" t="s">
        <v>270</v>
      </c>
      <c r="B118" s="58">
        <f aca="true" t="shared" si="8" ref="B118:G118">SUM(B115:B117)</f>
        <v>685</v>
      </c>
      <c r="C118" s="58">
        <f t="shared" si="8"/>
        <v>0</v>
      </c>
      <c r="D118" s="58">
        <f t="shared" si="8"/>
        <v>380</v>
      </c>
      <c r="E118" s="58">
        <f t="shared" si="8"/>
        <v>0</v>
      </c>
      <c r="F118" s="58">
        <f t="shared" si="8"/>
        <v>0</v>
      </c>
      <c r="G118" s="58">
        <f t="shared" si="8"/>
        <v>0</v>
      </c>
      <c r="H118" s="58"/>
    </row>
    <row r="119" spans="1:8" s="5" customFormat="1" ht="15.75">
      <c r="A119" s="58" t="s">
        <v>271</v>
      </c>
      <c r="B119" s="340">
        <f>B118+C118</f>
        <v>685</v>
      </c>
      <c r="C119" s="340"/>
      <c r="D119" s="340">
        <f>D118+E118</f>
        <v>380</v>
      </c>
      <c r="E119" s="340"/>
      <c r="F119" s="340">
        <f>F118+G118</f>
        <v>0</v>
      </c>
      <c r="G119" s="340"/>
      <c r="H119" s="58">
        <v>1320</v>
      </c>
    </row>
    <row r="120" spans="1:8" s="5" customFormat="1" ht="15.75">
      <c r="A120" s="341"/>
      <c r="B120" s="341"/>
      <c r="C120" s="341"/>
      <c r="D120" s="341"/>
      <c r="E120" s="341"/>
      <c r="F120" s="341"/>
      <c r="G120" s="341"/>
      <c r="H120" s="341"/>
    </row>
    <row r="121" spans="1:8" s="5" customFormat="1" ht="15.75">
      <c r="A121" s="339" t="s">
        <v>248</v>
      </c>
      <c r="B121" s="339"/>
      <c r="C121" s="339"/>
      <c r="D121" s="339"/>
      <c r="E121" s="339"/>
      <c r="F121" s="339"/>
      <c r="G121" s="339"/>
      <c r="H121" s="339"/>
    </row>
    <row r="122" spans="1:8" s="5" customFormat="1" ht="31.5">
      <c r="A122" s="122" t="s">
        <v>206</v>
      </c>
      <c r="B122" s="61">
        <v>340</v>
      </c>
      <c r="C122" s="61"/>
      <c r="D122" s="61">
        <v>940</v>
      </c>
      <c r="E122" s="61"/>
      <c r="F122" s="61"/>
      <c r="G122" s="61"/>
      <c r="H122" s="61"/>
    </row>
    <row r="123" spans="1:8" s="5" customFormat="1" ht="15.75">
      <c r="A123" s="122" t="s">
        <v>255</v>
      </c>
      <c r="B123" s="61">
        <v>1280</v>
      </c>
      <c r="C123" s="61">
        <v>480</v>
      </c>
      <c r="D123" s="61">
        <v>0</v>
      </c>
      <c r="E123" s="61">
        <v>75</v>
      </c>
      <c r="F123" s="61"/>
      <c r="G123" s="61"/>
      <c r="H123" s="61"/>
    </row>
    <row r="124" spans="1:8" s="5" customFormat="1" ht="15.75">
      <c r="A124" s="122" t="s">
        <v>254</v>
      </c>
      <c r="B124" s="61">
        <v>1650</v>
      </c>
      <c r="C124" s="61">
        <v>310</v>
      </c>
      <c r="D124" s="61">
        <v>90</v>
      </c>
      <c r="E124" s="61">
        <v>175</v>
      </c>
      <c r="F124" s="61"/>
      <c r="G124" s="61"/>
      <c r="H124" s="61"/>
    </row>
    <row r="125" spans="1:8" s="5" customFormat="1" ht="15.75">
      <c r="A125" s="122" t="s">
        <v>256</v>
      </c>
      <c r="B125" s="61">
        <v>310</v>
      </c>
      <c r="C125" s="61"/>
      <c r="D125" s="61">
        <v>640</v>
      </c>
      <c r="E125" s="61"/>
      <c r="F125" s="61"/>
      <c r="G125" s="61"/>
      <c r="H125" s="61"/>
    </row>
    <row r="126" spans="1:8" s="5" customFormat="1" ht="15.75">
      <c r="A126" s="58" t="s">
        <v>270</v>
      </c>
      <c r="B126" s="58">
        <f aca="true" t="shared" si="9" ref="B126:G126">SUM(B122:B125)</f>
        <v>3580</v>
      </c>
      <c r="C126" s="58">
        <f t="shared" si="9"/>
        <v>790</v>
      </c>
      <c r="D126" s="58">
        <f t="shared" si="9"/>
        <v>1670</v>
      </c>
      <c r="E126" s="58">
        <f t="shared" si="9"/>
        <v>250</v>
      </c>
      <c r="F126" s="58">
        <f t="shared" si="9"/>
        <v>0</v>
      </c>
      <c r="G126" s="58">
        <f t="shared" si="9"/>
        <v>0</v>
      </c>
      <c r="H126" s="58"/>
    </row>
    <row r="127" spans="1:8" s="5" customFormat="1" ht="15.75">
      <c r="A127" s="58" t="s">
        <v>271</v>
      </c>
      <c r="B127" s="340">
        <f>B126+C126</f>
        <v>4370</v>
      </c>
      <c r="C127" s="340"/>
      <c r="D127" s="340">
        <f>D126+E126</f>
        <v>1920</v>
      </c>
      <c r="E127" s="340"/>
      <c r="F127" s="340">
        <f>F126+G126</f>
        <v>0</v>
      </c>
      <c r="G127" s="340"/>
      <c r="H127" s="58">
        <v>7300</v>
      </c>
    </row>
    <row r="128" spans="1:8" s="5" customFormat="1" ht="15.75">
      <c r="A128" s="341"/>
      <c r="B128" s="341"/>
      <c r="C128" s="341"/>
      <c r="D128" s="341"/>
      <c r="E128" s="341"/>
      <c r="F128" s="341"/>
      <c r="G128" s="341"/>
      <c r="H128" s="341"/>
    </row>
    <row r="129" spans="1:8" s="5" customFormat="1" ht="15.75">
      <c r="A129" s="339" t="s">
        <v>400</v>
      </c>
      <c r="B129" s="339"/>
      <c r="C129" s="339"/>
      <c r="D129" s="339"/>
      <c r="E129" s="339"/>
      <c r="F129" s="339"/>
      <c r="G129" s="339"/>
      <c r="H129" s="339"/>
    </row>
    <row r="130" spans="1:8" s="5" customFormat="1" ht="15.75">
      <c r="A130" s="58" t="s">
        <v>270</v>
      </c>
      <c r="B130" s="58"/>
      <c r="C130" s="58"/>
      <c r="D130" s="58"/>
      <c r="E130" s="58"/>
      <c r="F130" s="58"/>
      <c r="G130" s="58"/>
      <c r="H130" s="58">
        <v>4200</v>
      </c>
    </row>
    <row r="131" spans="1:8" s="5" customFormat="1" ht="15.75">
      <c r="A131" s="58" t="s">
        <v>271</v>
      </c>
      <c r="B131" s="340">
        <f>B130+C130</f>
        <v>0</v>
      </c>
      <c r="C131" s="340"/>
      <c r="D131" s="340">
        <f>D130+E130</f>
        <v>0</v>
      </c>
      <c r="E131" s="340"/>
      <c r="F131" s="340">
        <f>F130+G130</f>
        <v>0</v>
      </c>
      <c r="G131" s="340"/>
      <c r="H131" s="58"/>
    </row>
    <row r="132" spans="1:8" s="5" customFormat="1" ht="15.75">
      <c r="A132" s="353"/>
      <c r="B132" s="354"/>
      <c r="C132" s="354"/>
      <c r="D132" s="354"/>
      <c r="E132" s="354"/>
      <c r="F132" s="354"/>
      <c r="G132" s="354"/>
      <c r="H132" s="355"/>
    </row>
    <row r="133" spans="1:8" s="5" customFormat="1" ht="15.75">
      <c r="A133" s="356" t="s">
        <v>260</v>
      </c>
      <c r="B133" s="357"/>
      <c r="C133" s="357"/>
      <c r="D133" s="357"/>
      <c r="E133" s="357"/>
      <c r="F133" s="357"/>
      <c r="G133" s="357"/>
      <c r="H133" s="358"/>
    </row>
    <row r="134" spans="1:8" s="5" customFormat="1" ht="15.75">
      <c r="A134" s="122" t="s">
        <v>255</v>
      </c>
      <c r="B134" s="68">
        <v>265</v>
      </c>
      <c r="C134" s="128"/>
      <c r="D134" s="128">
        <v>85</v>
      </c>
      <c r="E134" s="128"/>
      <c r="F134" s="125"/>
      <c r="G134" s="125"/>
      <c r="H134" s="125"/>
    </row>
    <row r="135" spans="1:8" s="5" customFormat="1" ht="15.75">
      <c r="A135" s="39" t="s">
        <v>250</v>
      </c>
      <c r="B135" s="61">
        <v>380</v>
      </c>
      <c r="C135" s="100"/>
      <c r="D135" s="100">
        <v>386</v>
      </c>
      <c r="E135" s="100"/>
      <c r="F135" s="97"/>
      <c r="G135" s="97"/>
      <c r="H135" s="97"/>
    </row>
    <row r="136" spans="1:8" s="5" customFormat="1" ht="15.75">
      <c r="A136" s="39" t="s">
        <v>251</v>
      </c>
      <c r="B136" s="61">
        <v>585</v>
      </c>
      <c r="C136" s="100"/>
      <c r="D136" s="100">
        <v>210</v>
      </c>
      <c r="E136" s="100"/>
      <c r="F136" s="97"/>
      <c r="G136" s="97"/>
      <c r="H136" s="97"/>
    </row>
    <row r="137" spans="1:8" s="5" customFormat="1" ht="15.75">
      <c r="A137" s="39" t="s">
        <v>207</v>
      </c>
      <c r="B137" s="61">
        <v>245</v>
      </c>
      <c r="C137" s="100"/>
      <c r="D137" s="100">
        <v>60</v>
      </c>
      <c r="E137" s="100"/>
      <c r="F137" s="97"/>
      <c r="G137" s="97"/>
      <c r="H137" s="97"/>
    </row>
    <row r="138" spans="1:8" s="5" customFormat="1" ht="15.75">
      <c r="A138" s="58" t="s">
        <v>270</v>
      </c>
      <c r="B138" s="58">
        <f>SUM(B134:B137)</f>
        <v>1475</v>
      </c>
      <c r="C138" s="58">
        <f>SUM(C134:C137)</f>
        <v>0</v>
      </c>
      <c r="D138" s="58">
        <f>SUM(D134:D137)</f>
        <v>741</v>
      </c>
      <c r="E138" s="58">
        <f>SUM(E134:E135)</f>
        <v>0</v>
      </c>
      <c r="F138" s="58">
        <f>SUM(F134:F137)</f>
        <v>0</v>
      </c>
      <c r="G138" s="58">
        <f>SUM(G134:G137)</f>
        <v>0</v>
      </c>
      <c r="H138" s="58"/>
    </row>
    <row r="139" spans="1:8" s="5" customFormat="1" ht="15.75">
      <c r="A139" s="58" t="s">
        <v>271</v>
      </c>
      <c r="B139" s="340">
        <f>B138+C138</f>
        <v>1475</v>
      </c>
      <c r="C139" s="340"/>
      <c r="D139" s="340">
        <f>D138+E138</f>
        <v>741</v>
      </c>
      <c r="E139" s="340"/>
      <c r="F139" s="340">
        <f>F138+G138</f>
        <v>0</v>
      </c>
      <c r="G139" s="340"/>
      <c r="H139" s="58">
        <v>3480</v>
      </c>
    </row>
    <row r="140" spans="1:8" s="5" customFormat="1" ht="15.75">
      <c r="A140" s="341"/>
      <c r="B140" s="341"/>
      <c r="C140" s="341"/>
      <c r="D140" s="341"/>
      <c r="E140" s="341"/>
      <c r="F140" s="341"/>
      <c r="G140" s="341"/>
      <c r="H140" s="341"/>
    </row>
    <row r="141" spans="1:8" s="5" customFormat="1" ht="15.75">
      <c r="A141" s="59" t="s">
        <v>344</v>
      </c>
      <c r="B141" s="124">
        <f aca="true" t="shared" si="10" ref="B141:G141">B8+B14+B23+B30+B42+B49+B62+B71+B80+B87+B96+B111+B118+B126+B138+B130+B103+B18</f>
        <v>22374</v>
      </c>
      <c r="C141" s="124">
        <f t="shared" si="10"/>
        <v>12722</v>
      </c>
      <c r="D141" s="124">
        <f t="shared" si="10"/>
        <v>23862</v>
      </c>
      <c r="E141" s="124">
        <f t="shared" si="10"/>
        <v>4710</v>
      </c>
      <c r="F141" s="124">
        <f t="shared" si="10"/>
        <v>4808</v>
      </c>
      <c r="G141" s="124">
        <f t="shared" si="10"/>
        <v>4798</v>
      </c>
      <c r="H141" s="124">
        <f>H139+H130+H127+H119+H112+H97+H88+H81+H72+H62+H49+H38+H34+H30+H23+H18+H14+H5</f>
        <v>159248</v>
      </c>
    </row>
    <row r="142" spans="1:8" s="5" customFormat="1" ht="15.75">
      <c r="A142" s="58" t="s">
        <v>271</v>
      </c>
      <c r="B142" s="352">
        <f>B141+C141</f>
        <v>35096</v>
      </c>
      <c r="C142" s="352"/>
      <c r="D142" s="352">
        <f>D141+E141</f>
        <v>28572</v>
      </c>
      <c r="E142" s="352"/>
      <c r="F142" s="340">
        <f>F141+G141</f>
        <v>9606</v>
      </c>
      <c r="G142" s="340"/>
      <c r="H142" s="58"/>
    </row>
    <row r="143" spans="1:8" s="5" customFormat="1" ht="15.75">
      <c r="A143" s="139"/>
      <c r="B143" s="139"/>
      <c r="C143" s="139"/>
      <c r="D143" s="139"/>
      <c r="E143" s="139"/>
      <c r="F143" s="139"/>
      <c r="G143" s="139"/>
      <c r="H143" s="139"/>
    </row>
    <row r="144" spans="1:8" s="5" customFormat="1" ht="15.75">
      <c r="A144" s="226" t="s">
        <v>1557</v>
      </c>
      <c r="B144" s="227">
        <f>B72+B81+B88+B97+B104+B112+B119+B127+B139</f>
        <v>21846</v>
      </c>
      <c r="C144" s="139"/>
      <c r="D144" s="139"/>
      <c r="E144" s="139"/>
      <c r="F144" s="139"/>
      <c r="G144" s="139"/>
      <c r="H144" s="139"/>
    </row>
    <row r="145" spans="1:8" s="5" customFormat="1" ht="15.75">
      <c r="A145" s="139"/>
      <c r="B145" s="139"/>
      <c r="C145" s="139"/>
      <c r="D145" s="139"/>
      <c r="E145" s="139"/>
      <c r="F145" s="139"/>
      <c r="G145" s="139"/>
      <c r="H145" s="139"/>
    </row>
    <row r="146" spans="1:8" s="5" customFormat="1" ht="15.75">
      <c r="A146" s="139"/>
      <c r="B146" s="139"/>
      <c r="C146" s="139"/>
      <c r="D146" s="139"/>
      <c r="E146" s="139"/>
      <c r="F146" s="139"/>
      <c r="G146" s="139"/>
      <c r="H146" s="139"/>
    </row>
  </sheetData>
  <sheetProtection/>
  <mergeCells count="108">
    <mergeCell ref="A99:H99"/>
    <mergeCell ref="B104:C104"/>
    <mergeCell ref="D104:E104"/>
    <mergeCell ref="F104:G104"/>
    <mergeCell ref="A66:H66"/>
    <mergeCell ref="A51:H51"/>
    <mergeCell ref="A52:H52"/>
    <mergeCell ref="B63:C63"/>
    <mergeCell ref="D63:E63"/>
    <mergeCell ref="F63:G63"/>
    <mergeCell ref="B43:C43"/>
    <mergeCell ref="D43:E43"/>
    <mergeCell ref="F43:G43"/>
    <mergeCell ref="A45:H45"/>
    <mergeCell ref="B50:C50"/>
    <mergeCell ref="D50:E50"/>
    <mergeCell ref="F50:G50"/>
    <mergeCell ref="A32:H32"/>
    <mergeCell ref="A25:H25"/>
    <mergeCell ref="A44:H44"/>
    <mergeCell ref="A36:H36"/>
    <mergeCell ref="A37:H37"/>
    <mergeCell ref="B39:C39"/>
    <mergeCell ref="D39:E39"/>
    <mergeCell ref="F39:G39"/>
    <mergeCell ref="A40:H40"/>
    <mergeCell ref="A41:H41"/>
    <mergeCell ref="B24:C24"/>
    <mergeCell ref="D24:E24"/>
    <mergeCell ref="F24:G24"/>
    <mergeCell ref="A33:H33"/>
    <mergeCell ref="B35:C35"/>
    <mergeCell ref="D35:E35"/>
    <mergeCell ref="F35:G35"/>
    <mergeCell ref="B31:C31"/>
    <mergeCell ref="D31:E31"/>
    <mergeCell ref="F31:G31"/>
    <mergeCell ref="B9:C9"/>
    <mergeCell ref="D9:E9"/>
    <mergeCell ref="A7:H7"/>
    <mergeCell ref="A26:H26"/>
    <mergeCell ref="A17:H17"/>
    <mergeCell ref="B19:C19"/>
    <mergeCell ref="D19:E19"/>
    <mergeCell ref="F19:G19"/>
    <mergeCell ref="A20:H20"/>
    <mergeCell ref="A21:H21"/>
    <mergeCell ref="A16:H16"/>
    <mergeCell ref="A10:H10"/>
    <mergeCell ref="A11:H11"/>
    <mergeCell ref="B15:C15"/>
    <mergeCell ref="D15:E15"/>
    <mergeCell ref="F15:G15"/>
    <mergeCell ref="A6:H6"/>
    <mergeCell ref="A1:H1"/>
    <mergeCell ref="A2:A3"/>
    <mergeCell ref="B2:C2"/>
    <mergeCell ref="D2:E2"/>
    <mergeCell ref="F2:G2"/>
    <mergeCell ref="H2:H3"/>
    <mergeCell ref="A74:H74"/>
    <mergeCell ref="B81:C81"/>
    <mergeCell ref="D81:E81"/>
    <mergeCell ref="F81:G81"/>
    <mergeCell ref="B72:C72"/>
    <mergeCell ref="D72:E72"/>
    <mergeCell ref="F72:G72"/>
    <mergeCell ref="A73:H73"/>
    <mergeCell ref="F9:G9"/>
    <mergeCell ref="A89:H89"/>
    <mergeCell ref="A90:H90"/>
    <mergeCell ref="B97:C97"/>
    <mergeCell ref="D97:E97"/>
    <mergeCell ref="F97:G97"/>
    <mergeCell ref="A82:H82"/>
    <mergeCell ref="A83:H83"/>
    <mergeCell ref="B88:C88"/>
    <mergeCell ref="D88:E88"/>
    <mergeCell ref="F88:G88"/>
    <mergeCell ref="A113:H113"/>
    <mergeCell ref="A114:H114"/>
    <mergeCell ref="B119:C119"/>
    <mergeCell ref="D119:E119"/>
    <mergeCell ref="F119:G119"/>
    <mergeCell ref="A98:H98"/>
    <mergeCell ref="A106:H106"/>
    <mergeCell ref="B112:C112"/>
    <mergeCell ref="D112:E112"/>
    <mergeCell ref="F112:G112"/>
    <mergeCell ref="B131:C131"/>
    <mergeCell ref="D131:E131"/>
    <mergeCell ref="F131:G131"/>
    <mergeCell ref="A129:H129"/>
    <mergeCell ref="A120:H120"/>
    <mergeCell ref="A121:H121"/>
    <mergeCell ref="B127:C127"/>
    <mergeCell ref="D127:E127"/>
    <mergeCell ref="F127:G127"/>
    <mergeCell ref="A140:H140"/>
    <mergeCell ref="B142:C142"/>
    <mergeCell ref="D142:E142"/>
    <mergeCell ref="F142:G142"/>
    <mergeCell ref="A128:H128"/>
    <mergeCell ref="A132:H132"/>
    <mergeCell ref="A133:H133"/>
    <mergeCell ref="B139:C139"/>
    <mergeCell ref="D139:E139"/>
    <mergeCell ref="F139:G139"/>
  </mergeCells>
  <printOptions/>
  <pageMargins left="1.1023622047244095" right="0.5118110236220472" top="0.984251968503937" bottom="0.984251968503937" header="0.5118110236220472" footer="0.5118110236220472"/>
  <pageSetup fitToHeight="0" fitToWidth="1" horizontalDpi="600" verticalDpi="600" orientation="portrait" scale="74" r:id="rId1"/>
  <headerFooter alignWithMargins="0">
    <oddFooter>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4"/>
  <sheetViews>
    <sheetView zoomScaleSheetLayoutView="50" zoomScalePageLayoutView="0" workbookViewId="0" topLeftCell="A1">
      <selection activeCell="J140" sqref="J140"/>
    </sheetView>
  </sheetViews>
  <sheetFormatPr defaultColWidth="9.140625" defaultRowHeight="12.75"/>
  <cols>
    <col min="1" max="1" width="23.421875" style="27" customWidth="1"/>
    <col min="2" max="8" width="13.28125" style="27" customWidth="1"/>
  </cols>
  <sheetData>
    <row r="1" spans="1:8" ht="30" customHeight="1">
      <c r="A1" s="336" t="s">
        <v>1548</v>
      </c>
      <c r="B1" s="335"/>
      <c r="C1" s="335"/>
      <c r="D1" s="335"/>
      <c r="E1" s="335"/>
      <c r="F1" s="335"/>
      <c r="G1" s="335"/>
      <c r="H1" s="335"/>
    </row>
    <row r="2" spans="1:8" ht="15.75" customHeight="1">
      <c r="A2" s="337"/>
      <c r="B2" s="337" t="s">
        <v>954</v>
      </c>
      <c r="C2" s="337"/>
      <c r="D2" s="337" t="s">
        <v>955</v>
      </c>
      <c r="E2" s="337"/>
      <c r="F2" s="337" t="s">
        <v>525</v>
      </c>
      <c r="G2" s="337"/>
      <c r="H2" s="338" t="s">
        <v>956</v>
      </c>
    </row>
    <row r="3" spans="1:8" ht="31.5" customHeight="1">
      <c r="A3" s="337"/>
      <c r="B3" s="45" t="s">
        <v>266</v>
      </c>
      <c r="C3" s="45" t="s">
        <v>267</v>
      </c>
      <c r="D3" s="45" t="s">
        <v>266</v>
      </c>
      <c r="E3" s="45" t="s">
        <v>267</v>
      </c>
      <c r="F3" s="45" t="s">
        <v>266</v>
      </c>
      <c r="G3" s="45" t="s">
        <v>267</v>
      </c>
      <c r="H3" s="337"/>
    </row>
    <row r="4" spans="1:8" s="2" customFormat="1" ht="15.75">
      <c r="A4" s="339" t="s">
        <v>413</v>
      </c>
      <c r="B4" s="339"/>
      <c r="C4" s="339"/>
      <c r="D4" s="339"/>
      <c r="E4" s="339"/>
      <c r="F4" s="339"/>
      <c r="G4" s="339"/>
      <c r="H4" s="339"/>
    </row>
    <row r="5" spans="1:8" s="2" customFormat="1" ht="15.75">
      <c r="A5" s="39" t="s">
        <v>414</v>
      </c>
      <c r="B5" s="123"/>
      <c r="C5" s="128">
        <v>125</v>
      </c>
      <c r="D5" s="125"/>
      <c r="E5" s="39"/>
      <c r="F5" s="39"/>
      <c r="G5" s="39"/>
      <c r="H5" s="39"/>
    </row>
    <row r="6" spans="1:8" s="2" customFormat="1" ht="15.75">
      <c r="A6" s="58" t="s">
        <v>270</v>
      </c>
      <c r="B6" s="58">
        <f>SUM(B5:B5)</f>
        <v>0</v>
      </c>
      <c r="C6" s="58">
        <f>SUM(C5:C5)</f>
        <v>125</v>
      </c>
      <c r="D6" s="58">
        <f>SUM(D5:D5)</f>
        <v>0</v>
      </c>
      <c r="E6" s="58">
        <f>SUM(E5:E5)</f>
        <v>0</v>
      </c>
      <c r="F6" s="58"/>
      <c r="G6" s="58"/>
      <c r="H6" s="58">
        <v>1040</v>
      </c>
    </row>
    <row r="7" spans="1:8" s="2" customFormat="1" ht="15.75">
      <c r="A7" s="58" t="s">
        <v>271</v>
      </c>
      <c r="B7" s="340">
        <f>B6+C6</f>
        <v>125</v>
      </c>
      <c r="C7" s="340"/>
      <c r="D7" s="340">
        <f>D6+E6</f>
        <v>0</v>
      </c>
      <c r="E7" s="340"/>
      <c r="F7" s="340">
        <f>F6+G6</f>
        <v>0</v>
      </c>
      <c r="G7" s="340"/>
      <c r="H7" s="58"/>
    </row>
    <row r="8" spans="1:8" s="2" customFormat="1" ht="15.75">
      <c r="A8" s="341"/>
      <c r="B8" s="341"/>
      <c r="C8" s="341"/>
      <c r="D8" s="341"/>
      <c r="E8" s="341"/>
      <c r="F8" s="341"/>
      <c r="G8" s="341"/>
      <c r="H8" s="341"/>
    </row>
    <row r="9" spans="1:8" s="2" customFormat="1" ht="15.75">
      <c r="A9" s="339" t="s">
        <v>415</v>
      </c>
      <c r="B9" s="339"/>
      <c r="C9" s="339"/>
      <c r="D9" s="339"/>
      <c r="E9" s="339"/>
      <c r="F9" s="339"/>
      <c r="G9" s="339"/>
      <c r="H9" s="339"/>
    </row>
    <row r="10" spans="1:8" s="2" customFormat="1" ht="15.75">
      <c r="A10" s="122" t="s">
        <v>914</v>
      </c>
      <c r="B10" s="68">
        <v>240</v>
      </c>
      <c r="C10" s="128">
        <v>120</v>
      </c>
      <c r="D10" s="128">
        <v>120</v>
      </c>
      <c r="E10" s="128">
        <v>240</v>
      </c>
      <c r="F10" s="128">
        <v>160</v>
      </c>
      <c r="G10" s="128">
        <v>160</v>
      </c>
      <c r="H10" s="128">
        <v>1120</v>
      </c>
    </row>
    <row r="11" spans="1:8" s="2" customFormat="1" ht="15.75">
      <c r="A11" s="122" t="s">
        <v>915</v>
      </c>
      <c r="B11" s="61">
        <v>75</v>
      </c>
      <c r="C11" s="100">
        <v>75</v>
      </c>
      <c r="D11" s="100">
        <v>70</v>
      </c>
      <c r="E11" s="100">
        <v>70</v>
      </c>
      <c r="F11" s="100">
        <v>75</v>
      </c>
      <c r="G11" s="100">
        <v>75</v>
      </c>
      <c r="H11" s="100">
        <v>490</v>
      </c>
    </row>
    <row r="12" spans="1:8" s="2" customFormat="1" ht="15.75">
      <c r="A12" s="58" t="s">
        <v>270</v>
      </c>
      <c r="B12" s="58">
        <f>SUM(B10:B11)</f>
        <v>315</v>
      </c>
      <c r="C12" s="58">
        <f aca="true" t="shared" si="0" ref="C12:H12">SUM(C10:C11)</f>
        <v>195</v>
      </c>
      <c r="D12" s="58">
        <f t="shared" si="0"/>
        <v>190</v>
      </c>
      <c r="E12" s="58">
        <f t="shared" si="0"/>
        <v>310</v>
      </c>
      <c r="F12" s="58">
        <f t="shared" si="0"/>
        <v>235</v>
      </c>
      <c r="G12" s="58">
        <f t="shared" si="0"/>
        <v>235</v>
      </c>
      <c r="H12" s="58">
        <f t="shared" si="0"/>
        <v>1610</v>
      </c>
    </row>
    <row r="13" spans="1:8" s="2" customFormat="1" ht="15.75">
      <c r="A13" s="58" t="s">
        <v>271</v>
      </c>
      <c r="B13" s="340">
        <f>B12+C12</f>
        <v>510</v>
      </c>
      <c r="C13" s="340"/>
      <c r="D13" s="340">
        <f>D12+E12</f>
        <v>500</v>
      </c>
      <c r="E13" s="340"/>
      <c r="F13" s="340">
        <f>F12+G12</f>
        <v>470</v>
      </c>
      <c r="G13" s="340"/>
      <c r="H13" s="58"/>
    </row>
    <row r="14" spans="1:8" s="2" customFormat="1" ht="15.75">
      <c r="A14" s="341"/>
      <c r="B14" s="341"/>
      <c r="C14" s="341"/>
      <c r="D14" s="341"/>
      <c r="E14" s="341"/>
      <c r="F14" s="341"/>
      <c r="G14" s="341"/>
      <c r="H14" s="341"/>
    </row>
    <row r="15" spans="1:8" s="2" customFormat="1" ht="15.75">
      <c r="A15" s="339" t="s">
        <v>416</v>
      </c>
      <c r="B15" s="339"/>
      <c r="C15" s="339"/>
      <c r="D15" s="339"/>
      <c r="E15" s="339"/>
      <c r="F15" s="339"/>
      <c r="G15" s="339"/>
      <c r="H15" s="339"/>
    </row>
    <row r="16" spans="1:8" s="2" customFormat="1" ht="15.75">
      <c r="A16" s="39" t="s">
        <v>802</v>
      </c>
      <c r="B16" s="58"/>
      <c r="C16" s="58"/>
      <c r="D16" s="58"/>
      <c r="E16" s="58"/>
      <c r="F16" s="58">
        <v>170</v>
      </c>
      <c r="G16" s="58">
        <v>170</v>
      </c>
      <c r="H16" s="58">
        <v>1360</v>
      </c>
    </row>
    <row r="17" spans="1:8" s="2" customFormat="1" ht="15.75">
      <c r="A17" s="58" t="s">
        <v>270</v>
      </c>
      <c r="B17" s="58"/>
      <c r="C17" s="58"/>
      <c r="D17" s="58"/>
      <c r="E17" s="58"/>
      <c r="F17" s="58">
        <v>170</v>
      </c>
      <c r="G17" s="58">
        <v>170</v>
      </c>
      <c r="H17" s="58">
        <f>29100+H16</f>
        <v>30460</v>
      </c>
    </row>
    <row r="18" spans="1:8" s="2" customFormat="1" ht="15.75">
      <c r="A18" s="58" t="s">
        <v>271</v>
      </c>
      <c r="B18" s="340">
        <f>B17+C17</f>
        <v>0</v>
      </c>
      <c r="C18" s="340"/>
      <c r="D18" s="340">
        <f>D17+E17</f>
        <v>0</v>
      </c>
      <c r="E18" s="340"/>
      <c r="F18" s="340">
        <f>F17+G17</f>
        <v>340</v>
      </c>
      <c r="G18" s="340"/>
      <c r="H18" s="58"/>
    </row>
    <row r="19" spans="1:8" s="2" customFormat="1" ht="15.75">
      <c r="A19" s="341"/>
      <c r="B19" s="341"/>
      <c r="C19" s="341"/>
      <c r="D19" s="341"/>
      <c r="E19" s="341"/>
      <c r="F19" s="341"/>
      <c r="G19" s="341"/>
      <c r="H19" s="341"/>
    </row>
    <row r="20" spans="1:8" s="2" customFormat="1" ht="15.75">
      <c r="A20" s="339" t="s">
        <v>417</v>
      </c>
      <c r="B20" s="339"/>
      <c r="C20" s="339"/>
      <c r="D20" s="339"/>
      <c r="E20" s="339"/>
      <c r="F20" s="339"/>
      <c r="G20" s="339"/>
      <c r="H20" s="339"/>
    </row>
    <row r="21" spans="1:8" s="2" customFormat="1" ht="15.75">
      <c r="A21" s="122" t="s">
        <v>916</v>
      </c>
      <c r="B21" s="39">
        <v>100</v>
      </c>
      <c r="C21" s="39">
        <v>270</v>
      </c>
      <c r="D21" s="39">
        <v>70</v>
      </c>
      <c r="E21" s="39">
        <v>0</v>
      </c>
      <c r="F21" s="39">
        <v>140</v>
      </c>
      <c r="G21" s="39">
        <v>140</v>
      </c>
      <c r="H21" s="39">
        <f>140*7</f>
        <v>980</v>
      </c>
    </row>
    <row r="22" spans="1:8" s="2" customFormat="1" ht="15.75">
      <c r="A22" s="122" t="s">
        <v>1395</v>
      </c>
      <c r="B22" s="39">
        <v>100</v>
      </c>
      <c r="C22" s="39">
        <v>0</v>
      </c>
      <c r="D22" s="39">
        <v>70</v>
      </c>
      <c r="E22" s="39">
        <v>0</v>
      </c>
      <c r="F22" s="39">
        <v>160</v>
      </c>
      <c r="G22" s="39">
        <v>160</v>
      </c>
      <c r="H22" s="39">
        <f>160*7</f>
        <v>1120</v>
      </c>
    </row>
    <row r="23" spans="1:8" s="2" customFormat="1" ht="15.75">
      <c r="A23" s="58" t="s">
        <v>270</v>
      </c>
      <c r="B23" s="58">
        <f>SUM(B21:B22)</f>
        <v>200</v>
      </c>
      <c r="C23" s="58">
        <f aca="true" t="shared" si="1" ref="C23:H23">SUM(C21:C22)</f>
        <v>270</v>
      </c>
      <c r="D23" s="58">
        <f t="shared" si="1"/>
        <v>140</v>
      </c>
      <c r="E23" s="58">
        <f t="shared" si="1"/>
        <v>0</v>
      </c>
      <c r="F23" s="58">
        <f t="shared" si="1"/>
        <v>300</v>
      </c>
      <c r="G23" s="58">
        <f t="shared" si="1"/>
        <v>300</v>
      </c>
      <c r="H23" s="58">
        <f t="shared" si="1"/>
        <v>2100</v>
      </c>
    </row>
    <row r="24" spans="1:8" s="2" customFormat="1" ht="15.75">
      <c r="A24" s="58" t="s">
        <v>271</v>
      </c>
      <c r="B24" s="340">
        <f>B23+C23</f>
        <v>470</v>
      </c>
      <c r="C24" s="340"/>
      <c r="D24" s="340">
        <f>D23+E23</f>
        <v>140</v>
      </c>
      <c r="E24" s="340"/>
      <c r="F24" s="340">
        <f>F23+G23</f>
        <v>600</v>
      </c>
      <c r="G24" s="340"/>
      <c r="H24" s="58"/>
    </row>
    <row r="25" spans="1:8" s="2" customFormat="1" ht="15.75">
      <c r="A25" s="341"/>
      <c r="B25" s="341"/>
      <c r="C25" s="341"/>
      <c r="D25" s="341"/>
      <c r="E25" s="341"/>
      <c r="F25" s="341"/>
      <c r="G25" s="341"/>
      <c r="H25" s="341"/>
    </row>
    <row r="26" spans="1:8" s="2" customFormat="1" ht="15.75">
      <c r="A26" s="339" t="s">
        <v>418</v>
      </c>
      <c r="B26" s="339"/>
      <c r="C26" s="339"/>
      <c r="D26" s="339"/>
      <c r="E26" s="339"/>
      <c r="F26" s="339"/>
      <c r="G26" s="339"/>
      <c r="H26" s="339"/>
    </row>
    <row r="27" spans="1:8" s="2" customFormat="1" ht="15.75">
      <c r="A27" s="122" t="s">
        <v>1396</v>
      </c>
      <c r="B27" s="68">
        <v>200</v>
      </c>
      <c r="C27" s="68">
        <v>200</v>
      </c>
      <c r="D27" s="67">
        <v>150</v>
      </c>
      <c r="E27" s="67">
        <v>100</v>
      </c>
      <c r="F27" s="67">
        <v>100</v>
      </c>
      <c r="G27" s="67">
        <v>100</v>
      </c>
      <c r="H27" s="39">
        <f>F27*6</f>
        <v>600</v>
      </c>
    </row>
    <row r="28" spans="1:8" s="2" customFormat="1" ht="15.75">
      <c r="A28" s="122" t="s">
        <v>1397</v>
      </c>
      <c r="B28" s="68">
        <v>500</v>
      </c>
      <c r="C28" s="68">
        <v>500</v>
      </c>
      <c r="D28" s="67">
        <v>300</v>
      </c>
      <c r="E28" s="67">
        <v>0</v>
      </c>
      <c r="F28" s="67">
        <v>250</v>
      </c>
      <c r="G28" s="67">
        <v>250</v>
      </c>
      <c r="H28" s="39">
        <f>F28*6</f>
        <v>1500</v>
      </c>
    </row>
    <row r="29" spans="1:8" s="2" customFormat="1" ht="15.75">
      <c r="A29" s="122" t="s">
        <v>1398</v>
      </c>
      <c r="B29" s="68">
        <v>0</v>
      </c>
      <c r="C29" s="68">
        <v>120</v>
      </c>
      <c r="D29" s="67">
        <v>0</v>
      </c>
      <c r="E29" s="67">
        <v>0</v>
      </c>
      <c r="F29" s="67">
        <v>120</v>
      </c>
      <c r="G29" s="67">
        <v>120</v>
      </c>
      <c r="H29" s="39">
        <f>F29*6</f>
        <v>720</v>
      </c>
    </row>
    <row r="30" spans="1:8" s="2" customFormat="1" ht="18" customHeight="1">
      <c r="A30" s="122" t="s">
        <v>1399</v>
      </c>
      <c r="B30" s="68">
        <v>0</v>
      </c>
      <c r="C30" s="68">
        <v>60</v>
      </c>
      <c r="D30" s="67">
        <v>0</v>
      </c>
      <c r="E30" s="67">
        <v>0</v>
      </c>
      <c r="F30" s="69">
        <v>70</v>
      </c>
      <c r="G30" s="69">
        <v>70</v>
      </c>
      <c r="H30" s="39">
        <f>F30*6</f>
        <v>420</v>
      </c>
    </row>
    <row r="31" spans="1:8" s="2" customFormat="1" ht="15.75">
      <c r="A31" s="58" t="s">
        <v>270</v>
      </c>
      <c r="B31" s="58">
        <f aca="true" t="shared" si="2" ref="B31:H31">SUM(B27:B30)</f>
        <v>700</v>
      </c>
      <c r="C31" s="58">
        <f t="shared" si="2"/>
        <v>880</v>
      </c>
      <c r="D31" s="58">
        <f t="shared" si="2"/>
        <v>450</v>
      </c>
      <c r="E31" s="58">
        <f t="shared" si="2"/>
        <v>100</v>
      </c>
      <c r="F31" s="58">
        <f t="shared" si="2"/>
        <v>540</v>
      </c>
      <c r="G31" s="58">
        <f t="shared" si="2"/>
        <v>540</v>
      </c>
      <c r="H31" s="58">
        <f t="shared" si="2"/>
        <v>3240</v>
      </c>
    </row>
    <row r="32" spans="1:8" s="2" customFormat="1" ht="15.75">
      <c r="A32" s="58" t="s">
        <v>271</v>
      </c>
      <c r="B32" s="340">
        <f>B31+C31</f>
        <v>1580</v>
      </c>
      <c r="C32" s="340"/>
      <c r="D32" s="340">
        <f>D31+E31</f>
        <v>550</v>
      </c>
      <c r="E32" s="340"/>
      <c r="F32" s="340">
        <f>F31+G31</f>
        <v>1080</v>
      </c>
      <c r="G32" s="340"/>
      <c r="H32" s="58"/>
    </row>
    <row r="33" spans="1:8" s="2" customFormat="1" ht="15.75">
      <c r="A33" s="341"/>
      <c r="B33" s="341"/>
      <c r="C33" s="341"/>
      <c r="D33" s="341"/>
      <c r="E33" s="341"/>
      <c r="F33" s="341"/>
      <c r="G33" s="341"/>
      <c r="H33" s="341"/>
    </row>
    <row r="34" spans="1:8" s="2" customFormat="1" ht="15.75">
      <c r="A34" s="339" t="s">
        <v>419</v>
      </c>
      <c r="B34" s="339"/>
      <c r="C34" s="339"/>
      <c r="D34" s="339"/>
      <c r="E34" s="339"/>
      <c r="F34" s="339"/>
      <c r="G34" s="339"/>
      <c r="H34" s="339"/>
    </row>
    <row r="35" spans="1:8" s="2" customFormat="1" ht="15.75">
      <c r="A35" s="122" t="s">
        <v>917</v>
      </c>
      <c r="B35" s="123">
        <v>230</v>
      </c>
      <c r="C35" s="125">
        <v>590</v>
      </c>
      <c r="D35" s="125"/>
      <c r="E35" s="39"/>
      <c r="F35" s="39"/>
      <c r="G35" s="39">
        <v>295</v>
      </c>
      <c r="H35" s="39">
        <v>1770</v>
      </c>
    </row>
    <row r="36" spans="1:8" s="2" customFormat="1" ht="15.75">
      <c r="A36" s="58" t="s">
        <v>270</v>
      </c>
      <c r="B36" s="58">
        <f>SUM(B35:B35)</f>
        <v>230</v>
      </c>
      <c r="C36" s="58">
        <f aca="true" t="shared" si="3" ref="C36:H36">SUM(C35:C35)</f>
        <v>590</v>
      </c>
      <c r="D36" s="58">
        <f t="shared" si="3"/>
        <v>0</v>
      </c>
      <c r="E36" s="58">
        <f t="shared" si="3"/>
        <v>0</v>
      </c>
      <c r="F36" s="58">
        <f t="shared" si="3"/>
        <v>0</v>
      </c>
      <c r="G36" s="58">
        <f t="shared" si="3"/>
        <v>295</v>
      </c>
      <c r="H36" s="58">
        <f t="shared" si="3"/>
        <v>1770</v>
      </c>
    </row>
    <row r="37" spans="1:8" s="2" customFormat="1" ht="15.75">
      <c r="A37" s="58" t="s">
        <v>271</v>
      </c>
      <c r="B37" s="340">
        <f>B36+C36</f>
        <v>820</v>
      </c>
      <c r="C37" s="340"/>
      <c r="D37" s="340">
        <f>D36+E36</f>
        <v>0</v>
      </c>
      <c r="E37" s="340"/>
      <c r="F37" s="340">
        <f>F36+G36</f>
        <v>295</v>
      </c>
      <c r="G37" s="340"/>
      <c r="H37" s="58"/>
    </row>
    <row r="38" spans="1:8" s="2" customFormat="1" ht="15.75">
      <c r="A38" s="341"/>
      <c r="B38" s="341"/>
      <c r="C38" s="341"/>
      <c r="D38" s="341"/>
      <c r="E38" s="341"/>
      <c r="F38" s="341"/>
      <c r="G38" s="341"/>
      <c r="H38" s="341"/>
    </row>
    <row r="39" spans="1:8" s="2" customFormat="1" ht="15.75">
      <c r="A39" s="339" t="s">
        <v>421</v>
      </c>
      <c r="B39" s="339"/>
      <c r="C39" s="339"/>
      <c r="D39" s="339"/>
      <c r="E39" s="339"/>
      <c r="F39" s="339"/>
      <c r="G39" s="339"/>
      <c r="H39" s="339"/>
    </row>
    <row r="40" spans="1:8" s="2" customFormat="1" ht="21" customHeight="1">
      <c r="A40" s="46" t="s">
        <v>918</v>
      </c>
      <c r="B40" s="131"/>
      <c r="C40" s="69">
        <v>320</v>
      </c>
      <c r="D40" s="69">
        <v>0</v>
      </c>
      <c r="E40" s="69">
        <v>0</v>
      </c>
      <c r="F40" s="69">
        <v>180</v>
      </c>
      <c r="G40" s="69">
        <v>180</v>
      </c>
      <c r="H40" s="85">
        <v>1440</v>
      </c>
    </row>
    <row r="41" spans="1:8" s="2" customFormat="1" ht="15.75">
      <c r="A41" s="58" t="s">
        <v>270</v>
      </c>
      <c r="B41" s="58">
        <f aca="true" t="shared" si="4" ref="B41:H41">SUM(B40)</f>
        <v>0</v>
      </c>
      <c r="C41" s="58">
        <f t="shared" si="4"/>
        <v>320</v>
      </c>
      <c r="D41" s="58">
        <f t="shared" si="4"/>
        <v>0</v>
      </c>
      <c r="E41" s="58">
        <f t="shared" si="4"/>
        <v>0</v>
      </c>
      <c r="F41" s="58">
        <f t="shared" si="4"/>
        <v>180</v>
      </c>
      <c r="G41" s="58">
        <f t="shared" si="4"/>
        <v>180</v>
      </c>
      <c r="H41" s="58">
        <f t="shared" si="4"/>
        <v>1440</v>
      </c>
    </row>
    <row r="42" spans="1:8" s="2" customFormat="1" ht="15.75">
      <c r="A42" s="58" t="s">
        <v>271</v>
      </c>
      <c r="B42" s="340">
        <f>B41+C41</f>
        <v>320</v>
      </c>
      <c r="C42" s="340"/>
      <c r="D42" s="340">
        <f>D41+E41</f>
        <v>0</v>
      </c>
      <c r="E42" s="340"/>
      <c r="F42" s="340">
        <f>F41+G41</f>
        <v>360</v>
      </c>
      <c r="G42" s="340"/>
      <c r="H42" s="58"/>
    </row>
    <row r="43" spans="1:8" s="2" customFormat="1" ht="15.75">
      <c r="A43" s="341"/>
      <c r="B43" s="341"/>
      <c r="C43" s="341"/>
      <c r="D43" s="341"/>
      <c r="E43" s="341"/>
      <c r="F43" s="341"/>
      <c r="G43" s="341"/>
      <c r="H43" s="341"/>
    </row>
    <row r="44" spans="1:8" s="2" customFormat="1" ht="15.75">
      <c r="A44" s="339" t="s">
        <v>422</v>
      </c>
      <c r="B44" s="339"/>
      <c r="C44" s="339"/>
      <c r="D44" s="339"/>
      <c r="E44" s="339"/>
      <c r="F44" s="339"/>
      <c r="G44" s="339"/>
      <c r="H44" s="339"/>
    </row>
    <row r="45" spans="1:8" s="2" customFormat="1" ht="15.75">
      <c r="A45" s="58" t="s">
        <v>270</v>
      </c>
      <c r="B45" s="58">
        <v>100</v>
      </c>
      <c r="C45" s="58"/>
      <c r="D45" s="58"/>
      <c r="E45" s="58"/>
      <c r="F45" s="58"/>
      <c r="G45" s="58"/>
      <c r="H45" s="58">
        <v>1500</v>
      </c>
    </row>
    <row r="46" spans="1:8" s="2" customFormat="1" ht="15.75">
      <c r="A46" s="58" t="s">
        <v>271</v>
      </c>
      <c r="B46" s="340">
        <f>B45+C45</f>
        <v>100</v>
      </c>
      <c r="C46" s="340"/>
      <c r="D46" s="340">
        <f>D45+E45</f>
        <v>0</v>
      </c>
      <c r="E46" s="340"/>
      <c r="F46" s="340">
        <f>F45+G45</f>
        <v>0</v>
      </c>
      <c r="G46" s="340"/>
      <c r="H46" s="58"/>
    </row>
    <row r="47" spans="1:8" s="2" customFormat="1" ht="15.75">
      <c r="A47" s="341"/>
      <c r="B47" s="341"/>
      <c r="C47" s="341"/>
      <c r="D47" s="341"/>
      <c r="E47" s="341"/>
      <c r="F47" s="341"/>
      <c r="G47" s="341"/>
      <c r="H47" s="341"/>
    </row>
    <row r="48" spans="1:8" s="2" customFormat="1" ht="15.75">
      <c r="A48" s="339" t="s">
        <v>423</v>
      </c>
      <c r="B48" s="339"/>
      <c r="C48" s="339"/>
      <c r="D48" s="339"/>
      <c r="E48" s="339"/>
      <c r="F48" s="339"/>
      <c r="G48" s="339"/>
      <c r="H48" s="339"/>
    </row>
    <row r="49" spans="1:8" s="2" customFormat="1" ht="15.75">
      <c r="A49" s="122" t="s">
        <v>923</v>
      </c>
      <c r="B49" s="68">
        <v>170</v>
      </c>
      <c r="C49" s="128">
        <v>230</v>
      </c>
      <c r="D49" s="128">
        <v>60</v>
      </c>
      <c r="E49" s="128">
        <v>210</v>
      </c>
      <c r="F49" s="128">
        <v>170</v>
      </c>
      <c r="G49" s="128">
        <v>170</v>
      </c>
      <c r="H49" s="128">
        <f>G49*20</f>
        <v>3400</v>
      </c>
    </row>
    <row r="50" spans="1:8" s="2" customFormat="1" ht="15.75">
      <c r="A50" s="122" t="s">
        <v>924</v>
      </c>
      <c r="B50" s="61">
        <v>270</v>
      </c>
      <c r="C50" s="100">
        <v>300</v>
      </c>
      <c r="D50" s="100">
        <v>100</v>
      </c>
      <c r="E50" s="100">
        <v>40</v>
      </c>
      <c r="F50" s="100">
        <v>170</v>
      </c>
      <c r="G50" s="100">
        <v>170</v>
      </c>
      <c r="H50" s="128">
        <f>G50*9</f>
        <v>1530</v>
      </c>
    </row>
    <row r="51" spans="1:8" s="2" customFormat="1" ht="15.75">
      <c r="A51" s="122" t="s">
        <v>925</v>
      </c>
      <c r="B51" s="61">
        <v>280</v>
      </c>
      <c r="C51" s="100">
        <v>525</v>
      </c>
      <c r="D51" s="100">
        <v>150</v>
      </c>
      <c r="E51" s="100">
        <v>140</v>
      </c>
      <c r="F51" s="100">
        <v>190</v>
      </c>
      <c r="G51" s="100">
        <v>190</v>
      </c>
      <c r="H51" s="128">
        <f>G51*9</f>
        <v>1710</v>
      </c>
    </row>
    <row r="52" spans="1:8" s="2" customFormat="1" ht="15.75">
      <c r="A52" s="122" t="s">
        <v>926</v>
      </c>
      <c r="B52" s="61">
        <v>300</v>
      </c>
      <c r="C52" s="100">
        <v>400</v>
      </c>
      <c r="D52" s="100">
        <v>50</v>
      </c>
      <c r="E52" s="100">
        <v>0</v>
      </c>
      <c r="F52" s="100">
        <v>230</v>
      </c>
      <c r="G52" s="100">
        <v>230</v>
      </c>
      <c r="H52" s="128">
        <f>G52*9</f>
        <v>2070</v>
      </c>
    </row>
    <row r="53" spans="1:8" s="2" customFormat="1" ht="15.75">
      <c r="A53" s="122" t="s">
        <v>927</v>
      </c>
      <c r="B53" s="61">
        <v>1500</v>
      </c>
      <c r="C53" s="100">
        <v>30</v>
      </c>
      <c r="D53" s="100">
        <v>0</v>
      </c>
      <c r="E53" s="100">
        <v>0</v>
      </c>
      <c r="F53" s="100">
        <v>1050</v>
      </c>
      <c r="G53" s="100">
        <v>1050</v>
      </c>
      <c r="H53" s="128">
        <f>G53*9</f>
        <v>9450</v>
      </c>
    </row>
    <row r="54" spans="1:8" s="2" customFormat="1" ht="31.5">
      <c r="A54" s="122" t="s">
        <v>1512</v>
      </c>
      <c r="B54" s="61">
        <v>70</v>
      </c>
      <c r="C54" s="100"/>
      <c r="D54" s="100"/>
      <c r="E54" s="100"/>
      <c r="F54" s="100"/>
      <c r="G54" s="100"/>
      <c r="H54" s="128"/>
    </row>
    <row r="55" spans="1:8" s="2" customFormat="1" ht="15.75">
      <c r="A55" s="122" t="s">
        <v>1513</v>
      </c>
      <c r="B55" s="61"/>
      <c r="C55" s="100"/>
      <c r="D55" s="100"/>
      <c r="E55" s="100"/>
      <c r="F55" s="100"/>
      <c r="G55" s="100"/>
      <c r="H55" s="128">
        <v>10080</v>
      </c>
    </row>
    <row r="56" spans="1:8" s="2" customFormat="1" ht="15.75">
      <c r="A56" s="58" t="s">
        <v>270</v>
      </c>
      <c r="B56" s="58">
        <f>SUM(B49:B54)</f>
        <v>2590</v>
      </c>
      <c r="C56" s="58">
        <f>SUM(C49:C53)</f>
        <v>1485</v>
      </c>
      <c r="D56" s="58">
        <f>SUM(D49:D53)</f>
        <v>360</v>
      </c>
      <c r="E56" s="58">
        <f>SUM(E49:E53)</f>
        <v>390</v>
      </c>
      <c r="F56" s="58">
        <f>SUM(F49:F53)</f>
        <v>1810</v>
      </c>
      <c r="G56" s="58">
        <f>SUM(G49:G53)</f>
        <v>1810</v>
      </c>
      <c r="H56" s="58">
        <f>SUM(H49:H55)</f>
        <v>28240</v>
      </c>
    </row>
    <row r="57" spans="1:8" s="2" customFormat="1" ht="15.75">
      <c r="A57" s="58" t="s">
        <v>271</v>
      </c>
      <c r="B57" s="340">
        <f>B56+C56</f>
        <v>4075</v>
      </c>
      <c r="C57" s="340"/>
      <c r="D57" s="340">
        <f>D56+E56</f>
        <v>750</v>
      </c>
      <c r="E57" s="340"/>
      <c r="F57" s="340">
        <f>F56+G56</f>
        <v>3620</v>
      </c>
      <c r="G57" s="340"/>
      <c r="H57" s="58"/>
    </row>
    <row r="58" spans="1:8" s="2" customFormat="1" ht="15.75">
      <c r="A58" s="341"/>
      <c r="B58" s="341"/>
      <c r="C58" s="341"/>
      <c r="D58" s="341"/>
      <c r="E58" s="341"/>
      <c r="F58" s="341"/>
      <c r="G58" s="341"/>
      <c r="H58" s="341"/>
    </row>
    <row r="59" spans="1:8" s="2" customFormat="1" ht="15.75">
      <c r="A59" s="339" t="s">
        <v>427</v>
      </c>
      <c r="B59" s="339"/>
      <c r="C59" s="339"/>
      <c r="D59" s="339"/>
      <c r="E59" s="339"/>
      <c r="F59" s="339"/>
      <c r="G59" s="339"/>
      <c r="H59" s="339"/>
    </row>
    <row r="60" spans="1:8" s="2" customFormat="1" ht="15.75">
      <c r="A60" s="39" t="s">
        <v>428</v>
      </c>
      <c r="B60" s="39">
        <v>90</v>
      </c>
      <c r="C60" s="39">
        <v>90</v>
      </c>
      <c r="D60" s="39">
        <v>50</v>
      </c>
      <c r="E60" s="39">
        <v>0</v>
      </c>
      <c r="F60" s="39"/>
      <c r="G60" s="39"/>
      <c r="H60" s="39"/>
    </row>
    <row r="61" spans="1:8" s="2" customFormat="1" ht="15.75">
      <c r="A61" s="58" t="s">
        <v>270</v>
      </c>
      <c r="B61" s="58">
        <f>SUM(B60:B60)</f>
        <v>90</v>
      </c>
      <c r="C61" s="58">
        <f>SUM(C60:C60)</f>
        <v>90</v>
      </c>
      <c r="D61" s="58">
        <f>SUM(D60:D60)</f>
        <v>50</v>
      </c>
      <c r="E61" s="58">
        <f>SUM(E60:E60)</f>
        <v>0</v>
      </c>
      <c r="F61" s="58">
        <v>100</v>
      </c>
      <c r="G61" s="58">
        <v>100</v>
      </c>
      <c r="H61" s="58">
        <v>600</v>
      </c>
    </row>
    <row r="62" spans="1:8" s="2" customFormat="1" ht="15.75">
      <c r="A62" s="58" t="s">
        <v>271</v>
      </c>
      <c r="B62" s="340">
        <f>B61+C61</f>
        <v>180</v>
      </c>
      <c r="C62" s="340"/>
      <c r="D62" s="340">
        <f>D61+E61</f>
        <v>50</v>
      </c>
      <c r="E62" s="340"/>
      <c r="F62" s="340">
        <f>F61+G61</f>
        <v>200</v>
      </c>
      <c r="G62" s="340"/>
      <c r="H62" s="58"/>
    </row>
    <row r="63" spans="1:8" s="2" customFormat="1" ht="15.75">
      <c r="A63" s="341"/>
      <c r="B63" s="341"/>
      <c r="C63" s="341"/>
      <c r="D63" s="341"/>
      <c r="E63" s="341"/>
      <c r="F63" s="341"/>
      <c r="G63" s="341"/>
      <c r="H63" s="341"/>
    </row>
    <row r="64" spans="1:8" s="2" customFormat="1" ht="15.75">
      <c r="A64" s="339" t="s">
        <v>429</v>
      </c>
      <c r="B64" s="339"/>
      <c r="C64" s="339"/>
      <c r="D64" s="339"/>
      <c r="E64" s="339"/>
      <c r="F64" s="339"/>
      <c r="G64" s="339"/>
      <c r="H64" s="339"/>
    </row>
    <row r="65" spans="1:8" s="2" customFormat="1" ht="15.75">
      <c r="A65" s="122" t="s">
        <v>928</v>
      </c>
      <c r="B65" s="135">
        <v>600</v>
      </c>
      <c r="C65" s="128">
        <v>0</v>
      </c>
      <c r="D65" s="128">
        <v>0</v>
      </c>
      <c r="E65" s="128">
        <v>0</v>
      </c>
      <c r="F65" s="128">
        <v>450</v>
      </c>
      <c r="G65" s="67">
        <v>0</v>
      </c>
      <c r="H65" s="39">
        <f>450*9</f>
        <v>4050</v>
      </c>
    </row>
    <row r="66" spans="1:8" s="2" customFormat="1" ht="15.75">
      <c r="A66" s="136" t="s">
        <v>1400</v>
      </c>
      <c r="B66" s="68">
        <v>180</v>
      </c>
      <c r="C66" s="100">
        <v>0</v>
      </c>
      <c r="D66" s="100">
        <v>0</v>
      </c>
      <c r="E66" s="100">
        <v>0</v>
      </c>
      <c r="F66" s="100">
        <v>120</v>
      </c>
      <c r="G66" s="67">
        <v>0</v>
      </c>
      <c r="H66" s="39">
        <f>120*8</f>
        <v>960</v>
      </c>
    </row>
    <row r="67" spans="1:8" s="2" customFormat="1" ht="15.75">
      <c r="A67" s="58" t="s">
        <v>270</v>
      </c>
      <c r="B67" s="137">
        <f aca="true" t="shared" si="5" ref="B67:H67">SUM(B65:B66)</f>
        <v>780</v>
      </c>
      <c r="C67" s="137">
        <f t="shared" si="5"/>
        <v>0</v>
      </c>
      <c r="D67" s="137">
        <f t="shared" si="5"/>
        <v>0</v>
      </c>
      <c r="E67" s="137">
        <f t="shared" si="5"/>
        <v>0</v>
      </c>
      <c r="F67" s="137">
        <f t="shared" si="5"/>
        <v>570</v>
      </c>
      <c r="G67" s="137">
        <f t="shared" si="5"/>
        <v>0</v>
      </c>
      <c r="H67" s="137">
        <f t="shared" si="5"/>
        <v>5010</v>
      </c>
    </row>
    <row r="68" spans="1:8" s="2" customFormat="1" ht="15.75">
      <c r="A68" s="58" t="s">
        <v>271</v>
      </c>
      <c r="B68" s="340">
        <f>B67+C67</f>
        <v>780</v>
      </c>
      <c r="C68" s="340"/>
      <c r="D68" s="340">
        <f>D67+E67</f>
        <v>0</v>
      </c>
      <c r="E68" s="340"/>
      <c r="F68" s="340">
        <f>F67+G67</f>
        <v>570</v>
      </c>
      <c r="G68" s="340"/>
      <c r="H68" s="58"/>
    </row>
    <row r="69" spans="1:8" s="2" customFormat="1" ht="15.75">
      <c r="A69" s="341"/>
      <c r="B69" s="341"/>
      <c r="C69" s="341"/>
      <c r="D69" s="341"/>
      <c r="E69" s="341"/>
      <c r="F69" s="341"/>
      <c r="G69" s="341"/>
      <c r="H69" s="341"/>
    </row>
    <row r="70" spans="1:8" s="2" customFormat="1" ht="15.75">
      <c r="A70" s="339" t="s">
        <v>430</v>
      </c>
      <c r="B70" s="339"/>
      <c r="C70" s="339"/>
      <c r="D70" s="339"/>
      <c r="E70" s="339"/>
      <c r="F70" s="339"/>
      <c r="G70" s="339"/>
      <c r="H70" s="339"/>
    </row>
    <row r="71" spans="1:8" s="2" customFormat="1" ht="15.75">
      <c r="A71" s="122" t="s">
        <v>1401</v>
      </c>
      <c r="B71" s="68"/>
      <c r="C71" s="128">
        <v>200</v>
      </c>
      <c r="D71" s="128"/>
      <c r="E71" s="128">
        <v>60</v>
      </c>
      <c r="F71" s="39">
        <v>110</v>
      </c>
      <c r="G71" s="39">
        <v>110</v>
      </c>
      <c r="H71" s="39">
        <v>770</v>
      </c>
    </row>
    <row r="72" spans="1:8" s="2" customFormat="1" ht="15.75">
      <c r="A72" s="58" t="s">
        <v>270</v>
      </c>
      <c r="B72" s="58">
        <f>SUM(B71:B71)</f>
        <v>0</v>
      </c>
      <c r="C72" s="58">
        <f aca="true" t="shared" si="6" ref="C72:H72">SUM(C71:C71)</f>
        <v>200</v>
      </c>
      <c r="D72" s="58">
        <f t="shared" si="6"/>
        <v>0</v>
      </c>
      <c r="E72" s="58">
        <f t="shared" si="6"/>
        <v>60</v>
      </c>
      <c r="F72" s="58">
        <f t="shared" si="6"/>
        <v>110</v>
      </c>
      <c r="G72" s="58">
        <f t="shared" si="6"/>
        <v>110</v>
      </c>
      <c r="H72" s="58">
        <f t="shared" si="6"/>
        <v>770</v>
      </c>
    </row>
    <row r="73" spans="1:8" s="2" customFormat="1" ht="15.75">
      <c r="A73" s="58" t="s">
        <v>271</v>
      </c>
      <c r="B73" s="340">
        <f>B72+C72</f>
        <v>200</v>
      </c>
      <c r="C73" s="340"/>
      <c r="D73" s="340">
        <f>D72+E72</f>
        <v>60</v>
      </c>
      <c r="E73" s="340"/>
      <c r="F73" s="340">
        <f>F72+G72</f>
        <v>220</v>
      </c>
      <c r="G73" s="340"/>
      <c r="H73" s="58"/>
    </row>
    <row r="74" spans="1:8" s="2" customFormat="1" ht="15.75">
      <c r="A74" s="341"/>
      <c r="B74" s="341"/>
      <c r="C74" s="341"/>
      <c r="D74" s="341"/>
      <c r="E74" s="341"/>
      <c r="F74" s="341"/>
      <c r="G74" s="341"/>
      <c r="H74" s="341"/>
    </row>
    <row r="75" spans="1:8" s="2" customFormat="1" ht="15.75">
      <c r="A75" s="339" t="s">
        <v>431</v>
      </c>
      <c r="B75" s="339"/>
      <c r="C75" s="339"/>
      <c r="D75" s="339"/>
      <c r="E75" s="339"/>
      <c r="F75" s="339"/>
      <c r="G75" s="339"/>
      <c r="H75" s="339"/>
    </row>
    <row r="76" spans="1:8" s="138" customFormat="1" ht="15.75">
      <c r="A76" s="46" t="s">
        <v>929</v>
      </c>
      <c r="B76" s="69">
        <v>340</v>
      </c>
      <c r="C76" s="69">
        <v>340</v>
      </c>
      <c r="D76" s="69">
        <v>340</v>
      </c>
      <c r="E76" s="69">
        <v>340</v>
      </c>
      <c r="F76" s="69">
        <v>200</v>
      </c>
      <c r="G76" s="69">
        <v>200</v>
      </c>
      <c r="H76" s="69">
        <v>1200</v>
      </c>
    </row>
    <row r="77" spans="1:8" s="2" customFormat="1" ht="15.75">
      <c r="A77" s="58" t="s">
        <v>270</v>
      </c>
      <c r="B77" s="58">
        <f>SUM(B76)</f>
        <v>340</v>
      </c>
      <c r="C77" s="58">
        <f aca="true" t="shared" si="7" ref="C77:H77">SUM(C76)</f>
        <v>340</v>
      </c>
      <c r="D77" s="58">
        <f t="shared" si="7"/>
        <v>340</v>
      </c>
      <c r="E77" s="58">
        <f t="shared" si="7"/>
        <v>340</v>
      </c>
      <c r="F77" s="58">
        <f t="shared" si="7"/>
        <v>200</v>
      </c>
      <c r="G77" s="58">
        <f t="shared" si="7"/>
        <v>200</v>
      </c>
      <c r="H77" s="58">
        <f t="shared" si="7"/>
        <v>1200</v>
      </c>
    </row>
    <row r="78" spans="1:8" s="2" customFormat="1" ht="15.75">
      <c r="A78" s="58" t="s">
        <v>271</v>
      </c>
      <c r="B78" s="340">
        <f>B77+C77</f>
        <v>680</v>
      </c>
      <c r="C78" s="340"/>
      <c r="D78" s="340">
        <f>D77+E77</f>
        <v>680</v>
      </c>
      <c r="E78" s="340"/>
      <c r="F78" s="340">
        <f>F77+G77</f>
        <v>400</v>
      </c>
      <c r="G78" s="340"/>
      <c r="H78" s="58"/>
    </row>
    <row r="79" spans="1:8" s="2" customFormat="1" ht="15.75">
      <c r="A79" s="341"/>
      <c r="B79" s="341"/>
      <c r="C79" s="341"/>
      <c r="D79" s="341"/>
      <c r="E79" s="341"/>
      <c r="F79" s="341"/>
      <c r="G79" s="341"/>
      <c r="H79" s="341"/>
    </row>
    <row r="80" spans="1:8" s="2" customFormat="1" ht="15.75">
      <c r="A80" s="339" t="s">
        <v>432</v>
      </c>
      <c r="B80" s="339"/>
      <c r="C80" s="339"/>
      <c r="D80" s="339"/>
      <c r="E80" s="339"/>
      <c r="F80" s="339"/>
      <c r="G80" s="339"/>
      <c r="H80" s="339"/>
    </row>
    <row r="81" spans="1:8" s="2" customFormat="1" ht="15.75">
      <c r="A81" s="58" t="s">
        <v>270</v>
      </c>
      <c r="B81" s="58">
        <v>1030</v>
      </c>
      <c r="C81" s="58"/>
      <c r="D81" s="58">
        <v>4730</v>
      </c>
      <c r="E81" s="58"/>
      <c r="F81" s="58"/>
      <c r="G81" s="58"/>
      <c r="H81" s="58"/>
    </row>
    <row r="82" spans="1:8" s="2" customFormat="1" ht="15.75">
      <c r="A82" s="58" t="s">
        <v>271</v>
      </c>
      <c r="B82" s="340">
        <f>B81+C81</f>
        <v>1030</v>
      </c>
      <c r="C82" s="340"/>
      <c r="D82" s="340">
        <f>D81+E81</f>
        <v>4730</v>
      </c>
      <c r="E82" s="340"/>
      <c r="F82" s="340">
        <f>F81+G81</f>
        <v>0</v>
      </c>
      <c r="G82" s="340"/>
      <c r="H82" s="58"/>
    </row>
    <row r="83" spans="1:8" s="2" customFormat="1" ht="15.75">
      <c r="A83" s="341"/>
      <c r="B83" s="341"/>
      <c r="C83" s="341"/>
      <c r="D83" s="341"/>
      <c r="E83" s="341"/>
      <c r="F83" s="341"/>
      <c r="G83" s="341"/>
      <c r="H83" s="341"/>
    </row>
    <row r="84" spans="1:8" s="2" customFormat="1" ht="15.75">
      <c r="A84" s="339" t="s">
        <v>433</v>
      </c>
      <c r="B84" s="339"/>
      <c r="C84" s="339"/>
      <c r="D84" s="339"/>
      <c r="E84" s="339"/>
      <c r="F84" s="339"/>
      <c r="G84" s="339"/>
      <c r="H84" s="339"/>
    </row>
    <row r="85" spans="1:8" s="2" customFormat="1" ht="15.75">
      <c r="A85" s="122" t="s">
        <v>930</v>
      </c>
      <c r="B85" s="68">
        <v>100</v>
      </c>
      <c r="C85" s="128">
        <v>0</v>
      </c>
      <c r="D85" s="128">
        <v>0</v>
      </c>
      <c r="E85" s="128">
        <v>0</v>
      </c>
      <c r="F85" s="39">
        <v>210</v>
      </c>
      <c r="G85" s="39">
        <v>210</v>
      </c>
      <c r="H85" s="39">
        <v>1260</v>
      </c>
    </row>
    <row r="86" spans="1:8" s="2" customFormat="1" ht="15.75">
      <c r="A86" s="122" t="s">
        <v>931</v>
      </c>
      <c r="B86" s="68"/>
      <c r="C86" s="128"/>
      <c r="D86" s="39"/>
      <c r="E86" s="39"/>
      <c r="F86" s="39">
        <v>250</v>
      </c>
      <c r="G86" s="39">
        <v>250</v>
      </c>
      <c r="H86" s="39">
        <f>250*6</f>
        <v>1500</v>
      </c>
    </row>
    <row r="87" spans="1:8" s="2" customFormat="1" ht="15.75">
      <c r="A87" s="58" t="s">
        <v>270</v>
      </c>
      <c r="B87" s="58">
        <f>SUM(B85:B86)</f>
        <v>100</v>
      </c>
      <c r="C87" s="58">
        <f aca="true" t="shared" si="8" ref="C87:H87">SUM(C85:C86)</f>
        <v>0</v>
      </c>
      <c r="D87" s="58">
        <f t="shared" si="8"/>
        <v>0</v>
      </c>
      <c r="E87" s="58">
        <f t="shared" si="8"/>
        <v>0</v>
      </c>
      <c r="F87" s="58">
        <f t="shared" si="8"/>
        <v>460</v>
      </c>
      <c r="G87" s="58">
        <f t="shared" si="8"/>
        <v>460</v>
      </c>
      <c r="H87" s="58">
        <f t="shared" si="8"/>
        <v>2760</v>
      </c>
    </row>
    <row r="88" spans="1:8" s="2" customFormat="1" ht="15.75">
      <c r="A88" s="58" t="s">
        <v>271</v>
      </c>
      <c r="B88" s="340">
        <f>B87+C87</f>
        <v>100</v>
      </c>
      <c r="C88" s="340"/>
      <c r="D88" s="340">
        <f>D87+E87</f>
        <v>0</v>
      </c>
      <c r="E88" s="340"/>
      <c r="F88" s="340">
        <f>F87+G87</f>
        <v>920</v>
      </c>
      <c r="G88" s="340"/>
      <c r="H88" s="58"/>
    </row>
    <row r="89" spans="1:8" s="2" customFormat="1" ht="15.75">
      <c r="A89" s="353"/>
      <c r="B89" s="354"/>
      <c r="C89" s="354"/>
      <c r="D89" s="354"/>
      <c r="E89" s="354"/>
      <c r="F89" s="354"/>
      <c r="G89" s="354"/>
      <c r="H89" s="355"/>
    </row>
    <row r="90" spans="1:8" s="2" customFormat="1" ht="15.75">
      <c r="A90" s="339" t="s">
        <v>469</v>
      </c>
      <c r="B90" s="339"/>
      <c r="C90" s="339"/>
      <c r="D90" s="339"/>
      <c r="E90" s="339"/>
      <c r="F90" s="339"/>
      <c r="G90" s="339"/>
      <c r="H90" s="339"/>
    </row>
    <row r="91" spans="1:8" s="2" customFormat="1" ht="15.75">
      <c r="A91" s="39" t="s">
        <v>361</v>
      </c>
      <c r="B91" s="68">
        <v>101</v>
      </c>
      <c r="C91" s="128"/>
      <c r="D91" s="128"/>
      <c r="E91" s="128"/>
      <c r="F91" s="128"/>
      <c r="G91" s="128"/>
      <c r="H91" s="128"/>
    </row>
    <row r="92" spans="1:8" s="2" customFormat="1" ht="15.75">
      <c r="A92" s="39" t="s">
        <v>1533</v>
      </c>
      <c r="B92" s="61">
        <v>625</v>
      </c>
      <c r="C92" s="100"/>
      <c r="D92" s="100"/>
      <c r="E92" s="100"/>
      <c r="F92" s="100"/>
      <c r="G92" s="100"/>
      <c r="H92" s="100"/>
    </row>
    <row r="93" spans="1:8" s="2" customFormat="1" ht="15.75">
      <c r="A93" s="39" t="s">
        <v>471</v>
      </c>
      <c r="B93" s="61">
        <v>96</v>
      </c>
      <c r="C93" s="100"/>
      <c r="D93" s="100"/>
      <c r="E93" s="100"/>
      <c r="F93" s="100"/>
      <c r="G93" s="100"/>
      <c r="H93" s="100"/>
    </row>
    <row r="94" spans="1:8" s="2" customFormat="1" ht="15.75">
      <c r="A94" s="39" t="s">
        <v>472</v>
      </c>
      <c r="B94" s="61">
        <v>162</v>
      </c>
      <c r="C94" s="100"/>
      <c r="D94" s="100">
        <v>179</v>
      </c>
      <c r="E94" s="100"/>
      <c r="F94" s="100"/>
      <c r="G94" s="100"/>
      <c r="H94" s="100"/>
    </row>
    <row r="95" spans="1:8" s="2" customFormat="1" ht="15.75">
      <c r="A95" s="39" t="s">
        <v>408</v>
      </c>
      <c r="B95" s="61">
        <v>106</v>
      </c>
      <c r="C95" s="100"/>
      <c r="D95" s="100"/>
      <c r="E95" s="100"/>
      <c r="F95" s="100"/>
      <c r="G95" s="100"/>
      <c r="H95" s="100"/>
    </row>
    <row r="96" spans="1:8" s="2" customFormat="1" ht="15.75">
      <c r="A96" s="39" t="s">
        <v>263</v>
      </c>
      <c r="B96" s="61"/>
      <c r="C96" s="100">
        <v>400</v>
      </c>
      <c r="D96" s="100"/>
      <c r="E96" s="100"/>
      <c r="F96" s="100">
        <v>70</v>
      </c>
      <c r="G96" s="100">
        <v>70</v>
      </c>
      <c r="H96" s="100"/>
    </row>
    <row r="97" spans="1:8" s="2" customFormat="1" ht="15.75">
      <c r="A97" s="122" t="s">
        <v>1142</v>
      </c>
      <c r="B97" s="61">
        <v>1788</v>
      </c>
      <c r="C97" s="100">
        <v>255</v>
      </c>
      <c r="D97" s="100">
        <v>300</v>
      </c>
      <c r="E97" s="100">
        <v>1700</v>
      </c>
      <c r="F97" s="100">
        <v>675</v>
      </c>
      <c r="G97" s="100">
        <v>675</v>
      </c>
      <c r="H97" s="100">
        <v>5400</v>
      </c>
    </row>
    <row r="98" spans="1:8" s="2" customFormat="1" ht="15.75">
      <c r="A98" s="58" t="s">
        <v>270</v>
      </c>
      <c r="B98" s="58">
        <f aca="true" t="shared" si="9" ref="B98:G98">SUM(B91:B97)</f>
        <v>2878</v>
      </c>
      <c r="C98" s="58">
        <f t="shared" si="9"/>
        <v>655</v>
      </c>
      <c r="D98" s="58">
        <f t="shared" si="9"/>
        <v>479</v>
      </c>
      <c r="E98" s="58">
        <f t="shared" si="9"/>
        <v>1700</v>
      </c>
      <c r="F98" s="58">
        <f t="shared" si="9"/>
        <v>745</v>
      </c>
      <c r="G98" s="58">
        <f t="shared" si="9"/>
        <v>745</v>
      </c>
      <c r="H98" s="58">
        <f>11100+H97</f>
        <v>16500</v>
      </c>
    </row>
    <row r="99" spans="1:8" s="2" customFormat="1" ht="15.75">
      <c r="A99" s="58" t="s">
        <v>271</v>
      </c>
      <c r="B99" s="340">
        <f>B98+C98</f>
        <v>3533</v>
      </c>
      <c r="C99" s="340"/>
      <c r="D99" s="340">
        <f>D98+E98</f>
        <v>2179</v>
      </c>
      <c r="E99" s="340"/>
      <c r="F99" s="340">
        <f>F98+G98</f>
        <v>1490</v>
      </c>
      <c r="G99" s="340"/>
      <c r="H99" s="58"/>
    </row>
    <row r="100" spans="1:8" s="2" customFormat="1" ht="15.75">
      <c r="A100" s="341"/>
      <c r="B100" s="341"/>
      <c r="C100" s="341"/>
      <c r="D100" s="341"/>
      <c r="E100" s="341"/>
      <c r="F100" s="341"/>
      <c r="G100" s="341"/>
      <c r="H100" s="341"/>
    </row>
    <row r="101" spans="1:8" s="2" customFormat="1" ht="15.75">
      <c r="A101" s="339" t="s">
        <v>473</v>
      </c>
      <c r="B101" s="339"/>
      <c r="C101" s="339"/>
      <c r="D101" s="339"/>
      <c r="E101" s="339"/>
      <c r="F101" s="339"/>
      <c r="G101" s="339"/>
      <c r="H101" s="339"/>
    </row>
    <row r="102" spans="1:8" s="2" customFormat="1" ht="31.5">
      <c r="A102" s="122" t="s">
        <v>1143</v>
      </c>
      <c r="B102" s="68">
        <v>750</v>
      </c>
      <c r="C102" s="128"/>
      <c r="D102" s="128">
        <v>750</v>
      </c>
      <c r="E102" s="39"/>
      <c r="F102" s="39"/>
      <c r="G102" s="39"/>
      <c r="H102" s="39"/>
    </row>
    <row r="103" spans="1:8" s="2" customFormat="1" ht="15.75">
      <c r="A103" s="39" t="s">
        <v>474</v>
      </c>
      <c r="B103" s="61"/>
      <c r="C103" s="100">
        <v>55</v>
      </c>
      <c r="D103" s="100"/>
      <c r="E103" s="39"/>
      <c r="F103" s="39"/>
      <c r="G103" s="39"/>
      <c r="H103" s="39"/>
    </row>
    <row r="104" spans="1:8" s="2" customFormat="1" ht="15.75">
      <c r="A104" s="39" t="s">
        <v>475</v>
      </c>
      <c r="B104" s="61">
        <v>184</v>
      </c>
      <c r="C104" s="100"/>
      <c r="D104" s="100"/>
      <c r="E104" s="39"/>
      <c r="F104" s="39"/>
      <c r="G104" s="39"/>
      <c r="H104" s="39"/>
    </row>
    <row r="105" spans="1:8" s="2" customFormat="1" ht="15.75">
      <c r="A105" s="58" t="s">
        <v>270</v>
      </c>
      <c r="B105" s="58">
        <f>SUM(B102:B104)</f>
        <v>934</v>
      </c>
      <c r="C105" s="58">
        <f>SUM(C102:C104)</f>
        <v>55</v>
      </c>
      <c r="D105" s="58">
        <f>SUM(D102:D104)</f>
        <v>750</v>
      </c>
      <c r="E105" s="58">
        <f>SUM(E102:E104)</f>
        <v>0</v>
      </c>
      <c r="F105" s="58"/>
      <c r="G105" s="58"/>
      <c r="H105" s="58"/>
    </row>
    <row r="106" spans="1:8" s="2" customFormat="1" ht="15.75">
      <c r="A106" s="58" t="s">
        <v>271</v>
      </c>
      <c r="B106" s="340">
        <f>B105+C105</f>
        <v>989</v>
      </c>
      <c r="C106" s="340"/>
      <c r="D106" s="340">
        <f>D105+E105</f>
        <v>750</v>
      </c>
      <c r="E106" s="340"/>
      <c r="F106" s="340">
        <f>F105+G105</f>
        <v>0</v>
      </c>
      <c r="G106" s="340"/>
      <c r="H106" s="58"/>
    </row>
    <row r="107" spans="1:8" s="2" customFormat="1" ht="15.75">
      <c r="A107" s="341"/>
      <c r="B107" s="341"/>
      <c r="C107" s="341"/>
      <c r="D107" s="341"/>
      <c r="E107" s="341"/>
      <c r="F107" s="341"/>
      <c r="G107" s="341"/>
      <c r="H107" s="341"/>
    </row>
    <row r="108" spans="1:8" s="2" customFormat="1" ht="15.75">
      <c r="A108" s="339" t="s">
        <v>476</v>
      </c>
      <c r="B108" s="339"/>
      <c r="C108" s="339"/>
      <c r="D108" s="339"/>
      <c r="E108" s="339"/>
      <c r="F108" s="339"/>
      <c r="G108" s="339"/>
      <c r="H108" s="339"/>
    </row>
    <row r="109" spans="1:8" s="2" customFormat="1" ht="31.5">
      <c r="A109" s="122" t="s">
        <v>1144</v>
      </c>
      <c r="B109" s="68">
        <v>150</v>
      </c>
      <c r="C109" s="39"/>
      <c r="D109" s="39"/>
      <c r="E109" s="39"/>
      <c r="F109" s="39"/>
      <c r="G109" s="39"/>
      <c r="H109" s="39"/>
    </row>
    <row r="110" spans="1:8" s="2" customFormat="1" ht="15.75">
      <c r="A110" s="122" t="s">
        <v>1145</v>
      </c>
      <c r="B110" s="61">
        <v>700</v>
      </c>
      <c r="C110" s="39"/>
      <c r="D110" s="39"/>
      <c r="E110" s="39"/>
      <c r="F110" s="39"/>
      <c r="G110" s="39"/>
      <c r="H110" s="39"/>
    </row>
    <row r="111" spans="1:8" s="2" customFormat="1" ht="15.75">
      <c r="A111" s="58" t="s">
        <v>270</v>
      </c>
      <c r="B111" s="58">
        <f>SUM(B109:B110)</f>
        <v>850</v>
      </c>
      <c r="C111" s="58">
        <f>SUM(C109:C110)</f>
        <v>0</v>
      </c>
      <c r="D111" s="58">
        <f>SUM(D109:D110)</f>
        <v>0</v>
      </c>
      <c r="E111" s="58">
        <f>SUM(E109:E110)</f>
        <v>0</v>
      </c>
      <c r="F111" s="58"/>
      <c r="G111" s="58"/>
      <c r="H111" s="58"/>
    </row>
    <row r="112" spans="1:8" s="2" customFormat="1" ht="15.75">
      <c r="A112" s="58" t="s">
        <v>271</v>
      </c>
      <c r="B112" s="340">
        <f>B111+C111</f>
        <v>850</v>
      </c>
      <c r="C112" s="340"/>
      <c r="D112" s="340">
        <f>D111+E111</f>
        <v>0</v>
      </c>
      <c r="E112" s="340"/>
      <c r="F112" s="340">
        <f>F111+G111</f>
        <v>0</v>
      </c>
      <c r="G112" s="340"/>
      <c r="H112" s="58"/>
    </row>
    <row r="113" spans="1:8" s="2" customFormat="1" ht="15.75">
      <c r="A113" s="341"/>
      <c r="B113" s="341"/>
      <c r="C113" s="341"/>
      <c r="D113" s="341"/>
      <c r="E113" s="341"/>
      <c r="F113" s="341"/>
      <c r="G113" s="341"/>
      <c r="H113" s="341"/>
    </row>
    <row r="114" spans="1:8" s="2" customFormat="1" ht="15.75">
      <c r="A114" s="339" t="s">
        <v>477</v>
      </c>
      <c r="B114" s="339"/>
      <c r="C114" s="339"/>
      <c r="D114" s="339"/>
      <c r="E114" s="339"/>
      <c r="F114" s="339"/>
      <c r="G114" s="339"/>
      <c r="H114" s="339"/>
    </row>
    <row r="115" spans="1:8" s="2" customFormat="1" ht="15.75">
      <c r="A115" s="58" t="s">
        <v>270</v>
      </c>
      <c r="B115" s="58">
        <v>121</v>
      </c>
      <c r="C115" s="58"/>
      <c r="D115" s="58">
        <v>1260</v>
      </c>
      <c r="E115" s="58"/>
      <c r="F115" s="58"/>
      <c r="G115" s="58"/>
      <c r="H115" s="58"/>
    </row>
    <row r="116" spans="1:8" s="2" customFormat="1" ht="15.75">
      <c r="A116" s="58" t="s">
        <v>271</v>
      </c>
      <c r="B116" s="340">
        <f>B115+C115</f>
        <v>121</v>
      </c>
      <c r="C116" s="340"/>
      <c r="D116" s="340">
        <f>D115+E115</f>
        <v>1260</v>
      </c>
      <c r="E116" s="340"/>
      <c r="F116" s="340">
        <f>F115+G115</f>
        <v>0</v>
      </c>
      <c r="G116" s="340"/>
      <c r="H116" s="58"/>
    </row>
    <row r="117" spans="1:8" s="2" customFormat="1" ht="15.75">
      <c r="A117" s="341"/>
      <c r="B117" s="341"/>
      <c r="C117" s="341"/>
      <c r="D117" s="341"/>
      <c r="E117" s="341"/>
      <c r="F117" s="341"/>
      <c r="G117" s="341"/>
      <c r="H117" s="341"/>
    </row>
    <row r="118" spans="1:8" s="2" customFormat="1" ht="15.75">
      <c r="A118" s="341"/>
      <c r="B118" s="341"/>
      <c r="C118" s="341"/>
      <c r="D118" s="341"/>
      <c r="E118" s="341"/>
      <c r="F118" s="341"/>
      <c r="G118" s="341"/>
      <c r="H118" s="341"/>
    </row>
    <row r="119" spans="1:8" s="2" customFormat="1" ht="15.75">
      <c r="A119" s="339" t="s">
        <v>478</v>
      </c>
      <c r="B119" s="339"/>
      <c r="C119" s="339"/>
      <c r="D119" s="339"/>
      <c r="E119" s="339"/>
      <c r="F119" s="339"/>
      <c r="G119" s="339"/>
      <c r="H119" s="339"/>
    </row>
    <row r="120" spans="1:8" s="2" customFormat="1" ht="15.75">
      <c r="A120" s="122" t="s">
        <v>1146</v>
      </c>
      <c r="B120" s="68">
        <v>900</v>
      </c>
      <c r="C120" s="128"/>
      <c r="D120" s="128"/>
      <c r="E120" s="128"/>
      <c r="F120" s="128">
        <v>760</v>
      </c>
      <c r="G120" s="128">
        <v>760</v>
      </c>
      <c r="H120" s="128">
        <v>7400</v>
      </c>
    </row>
    <row r="121" spans="1:8" s="2" customFormat="1" ht="15.75">
      <c r="A121" s="58" t="s">
        <v>270</v>
      </c>
      <c r="B121" s="58">
        <f>SUM(B120:B120)</f>
        <v>900</v>
      </c>
      <c r="C121" s="58">
        <f>SUM(C120:C120)</f>
        <v>0</v>
      </c>
      <c r="D121" s="58">
        <f>SUM(D120:D120)</f>
        <v>0</v>
      </c>
      <c r="E121" s="58">
        <f>SUM(E120:E120)</f>
        <v>0</v>
      </c>
      <c r="F121" s="58">
        <f>SUM(F120)</f>
        <v>760</v>
      </c>
      <c r="G121" s="58">
        <f>SUM(G120)</f>
        <v>760</v>
      </c>
      <c r="H121" s="58">
        <f>SUM(H120)</f>
        <v>7400</v>
      </c>
    </row>
    <row r="122" spans="1:8" s="2" customFormat="1" ht="15.75">
      <c r="A122" s="58" t="s">
        <v>271</v>
      </c>
      <c r="B122" s="340">
        <f>B121+C121</f>
        <v>900</v>
      </c>
      <c r="C122" s="340"/>
      <c r="D122" s="340">
        <f>D121+E121</f>
        <v>0</v>
      </c>
      <c r="E122" s="340"/>
      <c r="F122" s="340">
        <f>F121+G121</f>
        <v>1520</v>
      </c>
      <c r="G122" s="340"/>
      <c r="H122" s="58"/>
    </row>
    <row r="123" spans="1:8" s="2" customFormat="1" ht="15.75">
      <c r="A123" s="359"/>
      <c r="B123" s="360"/>
      <c r="C123" s="360"/>
      <c r="D123" s="360"/>
      <c r="E123" s="360"/>
      <c r="F123" s="360"/>
      <c r="G123" s="360"/>
      <c r="H123" s="361"/>
    </row>
    <row r="124" spans="1:8" s="2" customFormat="1" ht="15.75">
      <c r="A124" s="59" t="s">
        <v>344</v>
      </c>
      <c r="B124" s="124">
        <f aca="true" t="shared" si="10" ref="B124:H124">B87+B81+B77+B72+B67+B61+B56+B45+B41+B36+B31+B23+B17+B12+B6+B98+B105+B111+B115+B121</f>
        <v>12158</v>
      </c>
      <c r="C124" s="124">
        <f t="shared" si="10"/>
        <v>5205</v>
      </c>
      <c r="D124" s="124">
        <f t="shared" si="10"/>
        <v>8749</v>
      </c>
      <c r="E124" s="124">
        <f t="shared" si="10"/>
        <v>2900</v>
      </c>
      <c r="F124" s="124">
        <f t="shared" si="10"/>
        <v>6180</v>
      </c>
      <c r="G124" s="124">
        <f t="shared" si="10"/>
        <v>5905</v>
      </c>
      <c r="H124" s="124">
        <f t="shared" si="10"/>
        <v>105640</v>
      </c>
    </row>
    <row r="125" spans="1:8" s="2" customFormat="1" ht="15.75">
      <c r="A125" s="58" t="s">
        <v>271</v>
      </c>
      <c r="B125" s="359">
        <f>B124+C124</f>
        <v>17363</v>
      </c>
      <c r="C125" s="361"/>
      <c r="D125" s="359">
        <f>D124+E124</f>
        <v>11649</v>
      </c>
      <c r="E125" s="361"/>
      <c r="F125" s="359">
        <f>F124+G124</f>
        <v>12085</v>
      </c>
      <c r="G125" s="361"/>
      <c r="H125" s="58"/>
    </row>
    <row r="126" spans="1:8" s="2" customFormat="1" ht="15.75">
      <c r="A126" s="139"/>
      <c r="B126" s="139"/>
      <c r="C126" s="139"/>
      <c r="D126" s="139"/>
      <c r="E126" s="139"/>
      <c r="F126" s="139"/>
      <c r="G126" s="139"/>
      <c r="H126" s="139"/>
    </row>
    <row r="127" spans="1:8" s="2" customFormat="1" ht="15.75">
      <c r="A127" s="139"/>
      <c r="B127" s="139"/>
      <c r="C127" s="139"/>
      <c r="D127" s="139"/>
      <c r="E127" s="139"/>
      <c r="F127" s="139"/>
      <c r="G127" s="139"/>
      <c r="H127" s="139"/>
    </row>
    <row r="128" spans="1:8" s="2" customFormat="1" ht="15.75">
      <c r="A128" s="139"/>
      <c r="B128" s="139"/>
      <c r="C128" s="139"/>
      <c r="D128" s="139"/>
      <c r="E128" s="139"/>
      <c r="F128" s="139"/>
      <c r="G128" s="139"/>
      <c r="H128" s="139"/>
    </row>
    <row r="129" spans="1:8" s="2" customFormat="1" ht="15.75">
      <c r="A129" s="139"/>
      <c r="B129" s="139"/>
      <c r="C129" s="139"/>
      <c r="D129" s="139"/>
      <c r="E129" s="139"/>
      <c r="F129" s="139"/>
      <c r="G129" s="139"/>
      <c r="H129" s="139"/>
    </row>
    <row r="130" spans="1:8" s="2" customFormat="1" ht="15.75">
      <c r="A130" s="139"/>
      <c r="B130" s="139"/>
      <c r="C130" s="139"/>
      <c r="D130" s="139"/>
      <c r="E130" s="139"/>
      <c r="F130" s="139"/>
      <c r="G130" s="139"/>
      <c r="H130" s="139"/>
    </row>
    <row r="131" spans="1:8" s="2" customFormat="1" ht="15.75">
      <c r="A131" s="139"/>
      <c r="B131" s="139"/>
      <c r="C131" s="139"/>
      <c r="D131" s="139"/>
      <c r="E131" s="139"/>
      <c r="F131" s="139"/>
      <c r="G131" s="139"/>
      <c r="H131" s="139"/>
    </row>
    <row r="132" spans="1:8" s="2" customFormat="1" ht="15.75">
      <c r="A132" s="139"/>
      <c r="B132" s="139"/>
      <c r="C132" s="139"/>
      <c r="D132" s="139"/>
      <c r="E132" s="139"/>
      <c r="F132" s="139"/>
      <c r="G132" s="139"/>
      <c r="H132" s="139"/>
    </row>
    <row r="133" spans="1:8" s="2" customFormat="1" ht="15.75">
      <c r="A133" s="139"/>
      <c r="B133" s="139"/>
      <c r="C133" s="139"/>
      <c r="D133" s="139"/>
      <c r="E133" s="139"/>
      <c r="F133" s="139"/>
      <c r="G133" s="139"/>
      <c r="H133" s="139"/>
    </row>
    <row r="134" spans="1:8" s="2" customFormat="1" ht="15.75">
      <c r="A134" s="139"/>
      <c r="B134" s="139"/>
      <c r="C134" s="139"/>
      <c r="D134" s="139"/>
      <c r="E134" s="139"/>
      <c r="F134" s="139"/>
      <c r="G134" s="139"/>
      <c r="H134" s="139"/>
    </row>
  </sheetData>
  <sheetProtection/>
  <mergeCells count="110">
    <mergeCell ref="B125:C125"/>
    <mergeCell ref="D125:E125"/>
    <mergeCell ref="F125:G125"/>
    <mergeCell ref="B7:C7"/>
    <mergeCell ref="D7:E7"/>
    <mergeCell ref="F7:G7"/>
    <mergeCell ref="A8:H8"/>
    <mergeCell ref="A9:H9"/>
    <mergeCell ref="B13:C13"/>
    <mergeCell ref="D13:E13"/>
    <mergeCell ref="A1:H1"/>
    <mergeCell ref="A2:A3"/>
    <mergeCell ref="B2:C2"/>
    <mergeCell ref="D2:E2"/>
    <mergeCell ref="F2:G2"/>
    <mergeCell ref="H2:H3"/>
    <mergeCell ref="D24:E24"/>
    <mergeCell ref="F24:G24"/>
    <mergeCell ref="F18:G18"/>
    <mergeCell ref="A4:H4"/>
    <mergeCell ref="F13:G13"/>
    <mergeCell ref="A14:H14"/>
    <mergeCell ref="A15:H15"/>
    <mergeCell ref="B18:C18"/>
    <mergeCell ref="D18:E18"/>
    <mergeCell ref="A19:H19"/>
    <mergeCell ref="A33:H33"/>
    <mergeCell ref="A25:H25"/>
    <mergeCell ref="A26:H26"/>
    <mergeCell ref="B32:C32"/>
    <mergeCell ref="D32:E32"/>
    <mergeCell ref="F32:G32"/>
    <mergeCell ref="A20:H20"/>
    <mergeCell ref="B24:C24"/>
    <mergeCell ref="A44:H44"/>
    <mergeCell ref="B46:C46"/>
    <mergeCell ref="D46:E46"/>
    <mergeCell ref="F46:G46"/>
    <mergeCell ref="A34:H34"/>
    <mergeCell ref="B37:C37"/>
    <mergeCell ref="D37:E37"/>
    <mergeCell ref="F37:G37"/>
    <mergeCell ref="A59:H59"/>
    <mergeCell ref="B62:C62"/>
    <mergeCell ref="D62:E62"/>
    <mergeCell ref="F62:G62"/>
    <mergeCell ref="A38:H38"/>
    <mergeCell ref="A39:H39"/>
    <mergeCell ref="B42:C42"/>
    <mergeCell ref="D42:E42"/>
    <mergeCell ref="F42:G42"/>
    <mergeCell ref="A43:H43"/>
    <mergeCell ref="A70:H70"/>
    <mergeCell ref="B73:C73"/>
    <mergeCell ref="D73:E73"/>
    <mergeCell ref="F73:G73"/>
    <mergeCell ref="A47:H47"/>
    <mergeCell ref="A48:H48"/>
    <mergeCell ref="B57:C57"/>
    <mergeCell ref="D57:E57"/>
    <mergeCell ref="F57:G57"/>
    <mergeCell ref="A58:H58"/>
    <mergeCell ref="A80:H80"/>
    <mergeCell ref="B82:C82"/>
    <mergeCell ref="D82:E82"/>
    <mergeCell ref="F82:G82"/>
    <mergeCell ref="A63:H63"/>
    <mergeCell ref="A64:H64"/>
    <mergeCell ref="B68:C68"/>
    <mergeCell ref="D68:E68"/>
    <mergeCell ref="F68:G68"/>
    <mergeCell ref="A69:H69"/>
    <mergeCell ref="A74:H74"/>
    <mergeCell ref="A75:H75"/>
    <mergeCell ref="B78:C78"/>
    <mergeCell ref="D78:E78"/>
    <mergeCell ref="F78:G78"/>
    <mergeCell ref="A79:H79"/>
    <mergeCell ref="A89:H89"/>
    <mergeCell ref="A83:H83"/>
    <mergeCell ref="A84:H84"/>
    <mergeCell ref="B88:C88"/>
    <mergeCell ref="D88:E88"/>
    <mergeCell ref="F88:G88"/>
    <mergeCell ref="B106:C106"/>
    <mergeCell ref="D106:E106"/>
    <mergeCell ref="F106:G106"/>
    <mergeCell ref="A114:H114"/>
    <mergeCell ref="A113:H113"/>
    <mergeCell ref="B112:C112"/>
    <mergeCell ref="D112:E112"/>
    <mergeCell ref="F112:G112"/>
    <mergeCell ref="A108:H108"/>
    <mergeCell ref="A107:H107"/>
    <mergeCell ref="A90:H90"/>
    <mergeCell ref="B99:C99"/>
    <mergeCell ref="D99:E99"/>
    <mergeCell ref="F99:G99"/>
    <mergeCell ref="A100:H100"/>
    <mergeCell ref="A101:H101"/>
    <mergeCell ref="B122:C122"/>
    <mergeCell ref="D122:E122"/>
    <mergeCell ref="F122:G122"/>
    <mergeCell ref="A123:H123"/>
    <mergeCell ref="B116:C116"/>
    <mergeCell ref="D116:E116"/>
    <mergeCell ref="F116:G116"/>
    <mergeCell ref="A117:H117"/>
    <mergeCell ref="A118:H118"/>
    <mergeCell ref="A119:H119"/>
  </mergeCells>
  <printOptions/>
  <pageMargins left="1.1023622047244095" right="0.5118110236220472" top="0.984251968503937" bottom="0.984251968503937" header="0.5118110236220472" footer="0.5118110236220472"/>
  <pageSetup fitToHeight="0" fitToWidth="1" horizontalDpi="600" verticalDpi="600" orientation="portrait" scale="7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mezi</dc:creator>
  <cp:keywords/>
  <dc:description/>
  <cp:lastModifiedBy>Jurijs Bartuls</cp:lastModifiedBy>
  <cp:lastPrinted>2015-10-30T09:11:29Z</cp:lastPrinted>
  <dcterms:created xsi:type="dcterms:W3CDTF">2009-12-17T12:23:45Z</dcterms:created>
  <dcterms:modified xsi:type="dcterms:W3CDTF">2015-11-17T07:39:56Z</dcterms:modified>
  <cp:category/>
  <cp:version/>
  <cp:contentType/>
  <cp:contentStatus/>
</cp:coreProperties>
</file>