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35" windowHeight="11760" activeTab="2"/>
  </bookViews>
  <sheets>
    <sheet name="Visparcel. darbi" sheetId="1" r:id="rId1"/>
    <sheet name="EL" sheetId="2" r:id="rId2"/>
    <sheet name="ŪK" sheetId="3" r:id="rId3"/>
  </sheets>
  <definedNames>
    <definedName name="_xlnm.Print_Area" localSheetId="1">'EL'!$A$1:$P$31</definedName>
    <definedName name="_xlnm.Print_Area" localSheetId="2">'ŪK'!$A$1:$G$142</definedName>
    <definedName name="_xlnm.Print_Area" localSheetId="0">'Visparcel. darbi'!$A$1:$P$210</definedName>
    <definedName name="_xlnm.Print_Titles" localSheetId="2">'ŪK'!$13:$13</definedName>
  </definedNames>
  <calcPr fullCalcOnLoad="1"/>
</workbook>
</file>

<file path=xl/sharedStrings.xml><?xml version="1.0" encoding="utf-8"?>
<sst xmlns="http://schemas.openxmlformats.org/spreadsheetml/2006/main" count="727" uniqueCount="395">
  <si>
    <t>gb</t>
  </si>
  <si>
    <t>4</t>
  </si>
  <si>
    <t>6</t>
  </si>
  <si>
    <t>7</t>
  </si>
  <si>
    <t>3</t>
  </si>
  <si>
    <t>(Darba veids vai konstruktīvā elementa nosaukums)</t>
  </si>
  <si>
    <t>Nr. p.k.</t>
  </si>
  <si>
    <t>Kods</t>
  </si>
  <si>
    <t>Darba nosaukums</t>
  </si>
  <si>
    <t>Mērvienība</t>
  </si>
  <si>
    <t>Daudzums</t>
  </si>
  <si>
    <t>m</t>
  </si>
  <si>
    <t>2</t>
  </si>
  <si>
    <t>kg</t>
  </si>
  <si>
    <t>5</t>
  </si>
  <si>
    <t>1</t>
  </si>
  <si>
    <t>m2</t>
  </si>
  <si>
    <t>gab</t>
  </si>
  <si>
    <t>l</t>
  </si>
  <si>
    <t xml:space="preserve">Cokola krāsojums </t>
  </si>
  <si>
    <t>bal</t>
  </si>
  <si>
    <t>kpl</t>
  </si>
  <si>
    <t>8</t>
  </si>
  <si>
    <t>9</t>
  </si>
  <si>
    <t>10</t>
  </si>
  <si>
    <t>11</t>
  </si>
  <si>
    <t>12</t>
  </si>
  <si>
    <t>13</t>
  </si>
  <si>
    <t>14</t>
  </si>
  <si>
    <t>15</t>
  </si>
  <si>
    <t>Stiprinājumi</t>
  </si>
  <si>
    <t>Elektroinstalācija</t>
  </si>
  <si>
    <t>m³</t>
  </si>
  <si>
    <t>Betons B7,5</t>
  </si>
  <si>
    <t>Zāģmateriāli</t>
  </si>
  <si>
    <t>Ūdens izturīgs finieris</t>
  </si>
  <si>
    <t>m²</t>
  </si>
  <si>
    <t>Grunts virsmas noblietēšana</t>
  </si>
  <si>
    <t>Cementa java</t>
  </si>
  <si>
    <t>Betona bruģakmens</t>
  </si>
  <si>
    <t>Stiegrojuma sieta uzstādīšana</t>
  </si>
  <si>
    <t>VISPĀRCELTNIECĪBAS DARBI</t>
  </si>
  <si>
    <t>Java</t>
  </si>
  <si>
    <t>Krāsa un grunts</t>
  </si>
  <si>
    <t>Špaktele</t>
  </si>
  <si>
    <t>Grunts noblietēšana ar šķembām 80mm</t>
  </si>
  <si>
    <t xml:space="preserve">Šķembas </t>
  </si>
  <si>
    <t>Siltumizolācijas plātņu ieklāšana 150mm</t>
  </si>
  <si>
    <t>Grīdas hidroizolācijas ieklāšana</t>
  </si>
  <si>
    <t>Norobežojošā filtrauduma kārta</t>
  </si>
  <si>
    <t>Grīdu segums no flīzēm</t>
  </si>
  <si>
    <t>Akmens masas flīzes</t>
  </si>
  <si>
    <t>Līme</t>
  </si>
  <si>
    <t>Šuvju aizpildītājs</t>
  </si>
  <si>
    <t>Linoleja segums</t>
  </si>
  <si>
    <t>Linoleja līme</t>
  </si>
  <si>
    <t>Lamināta grīdas segums</t>
  </si>
  <si>
    <t>Lamināts</t>
  </si>
  <si>
    <t>Putu polistirola zemparketa izolācija</t>
  </si>
  <si>
    <t>Alumīnija sliekšņi</t>
  </si>
  <si>
    <t>gab.</t>
  </si>
  <si>
    <t xml:space="preserve">AVG20 1x0.5mm2 montāžas vads </t>
  </si>
  <si>
    <t>m.</t>
  </si>
  <si>
    <t>Esošo luminiscento T8 2x18W,4x18W apgaismojuma armatūru atvienošana un demontāža</t>
  </si>
  <si>
    <t>kompl.</t>
  </si>
  <si>
    <t>Esošo luminiscento T8 2x18W,4x18W apgaismojuma armatūru iekšējās elektroinstalācijas vadu atvienošana un demontāža</t>
  </si>
  <si>
    <t>Jaunas elektroinstalācijas izveide starp esošajiem apgaismojuma armatūras G13 cokoliem, atbilstoši piedāvāto LED T8 spuldžu tehniskajai specifikācijai</t>
  </si>
  <si>
    <t>Rekonstruētu apgaismojuma armatūru montāža esošajās stiprinājuma vietās un pieslēgšana elektrobarošanas tīklam</t>
  </si>
  <si>
    <t>Gaimekļu, spuldžu, balastu un demontētās apgaismojuma armatūru iekšējās elektro instalācijas savākšana (derīgās fasēšana, nodošana pasūtītājam) un nederīgo materiālu utilizācija</t>
  </si>
  <si>
    <t>Spuldzes demontāža un jaunas montāža</t>
  </si>
  <si>
    <t>Apgaismojuma kabeļu montāža</t>
  </si>
  <si>
    <t>kabelis NYM 3x1.5mm</t>
  </si>
  <si>
    <t>montāžas un stiprinājumu  komplekts</t>
  </si>
  <si>
    <t>Mērījumi un dokumentācijas noformēšana</t>
  </si>
  <si>
    <t>Gaismekļa armatūras demontāža
 un jaunas montāža</t>
  </si>
  <si>
    <t>1.Demontāžas darbi</t>
  </si>
  <si>
    <t>Ēkas betona aizsargapmales nojaukšana</t>
  </si>
  <si>
    <t>Ugunsdzēsēju kāpņu noņemšana</t>
  </si>
  <si>
    <t>Jumta  notekcauruļu un notekreņu  noņemšana</t>
  </si>
  <si>
    <t>Esošā grīdas seguma nojaukšana</t>
  </si>
  <si>
    <t>Grīdas pamatojuma kārtas nojaukšana</t>
  </si>
  <si>
    <t>Esošo lieveņu, pandusu, pakāpienu demontāža</t>
  </si>
  <si>
    <t xml:space="preserve">Esošo prožektoru demontāža </t>
  </si>
  <si>
    <t>2. Ārsienu siltināšana</t>
  </si>
  <si>
    <t>Ailu aizmūrējumi ar ķieģeļiem</t>
  </si>
  <si>
    <t xml:space="preserve">Ķieģeļi </t>
  </si>
  <si>
    <t>Sienas bojātā mūra pārmūrēšana</t>
  </si>
  <si>
    <t xml:space="preserve">Silikātķieģeļi </t>
  </si>
  <si>
    <t>Cementa smilšu java</t>
  </si>
  <si>
    <t>Ligzdu kalšana sienas stiprinājumu iebūvei</t>
  </si>
  <si>
    <t xml:space="preserve">Metāla savilču uzstādīšana un iecementēšana ķieģeļu sienas plaisas nostiprināšanai </t>
  </si>
  <si>
    <t>Ū profils N5-</t>
  </si>
  <si>
    <t>Plaisu tīrīšana un aizpildīšana ar javu</t>
  </si>
  <si>
    <t>Metāla aiļu pārsedžu izbūve esošā sienā</t>
  </si>
  <si>
    <t>t</t>
  </si>
  <si>
    <t>Metāla sijas ar stiprinājumiem</t>
  </si>
  <si>
    <t>Elektrodi</t>
  </si>
  <si>
    <t>Metāla siju apbetonēšana pa metāla sietu</t>
  </si>
  <si>
    <t>Metāla siets</t>
  </si>
  <si>
    <t>Stieple</t>
  </si>
  <si>
    <t>Betons</t>
  </si>
  <si>
    <t>Zemes atrakšana no pamatiem</t>
  </si>
  <si>
    <t>Esošās cokola virsmas attīrīšana</t>
  </si>
  <si>
    <t>Cokola virsmu apmešana ar dekoratīvo javu</t>
  </si>
  <si>
    <t xml:space="preserve">Dekoratīvais apmetums </t>
  </si>
  <si>
    <t>3. Jumta siltināšana</t>
  </si>
  <si>
    <t>Jumta lūkas 600x800uzstādīšana</t>
  </si>
  <si>
    <t>Slīpumu veidojošā slāņa izveidošana no keramzīta b=20-460mm</t>
  </si>
  <si>
    <t>Keramzīts</t>
  </si>
  <si>
    <t>Izlīdzinošās vājbetona kārtas 10-20mm izveidošana</t>
  </si>
  <si>
    <t>100m²</t>
  </si>
  <si>
    <t>Jumta savienojumu ar mūra sienu hermetizācija</t>
  </si>
  <si>
    <t>obj</t>
  </si>
  <si>
    <t>Hermetizācijas materiāli</t>
  </si>
  <si>
    <t>Drošības barjeras H=60cm montāža</t>
  </si>
  <si>
    <t>Ūdens notekcauruļu montāža</t>
  </si>
  <si>
    <t>Notekcaurules D100</t>
  </si>
  <si>
    <t>Komplektējošie elementi</t>
  </si>
  <si>
    <t>Ūdens tekņu montāža</t>
  </si>
  <si>
    <t>Teknes D150</t>
  </si>
  <si>
    <t>Betona izlīdzinošās kārtas 70mm izveidošana</t>
  </si>
  <si>
    <t>Betons B20</t>
  </si>
  <si>
    <t>Stiegrojuma siets Ø8 ar soli 150x150mm</t>
  </si>
  <si>
    <t>Grīdas virsmas izlīdzināšana ar izlīdzinošo masījumu javu un slīpēšana</t>
  </si>
  <si>
    <t xml:space="preserve">Grīdlīstes </t>
  </si>
  <si>
    <t>Grunts izstrādāšana ar rokām</t>
  </si>
  <si>
    <t>Balstu pamatu  ar pamatojumu betonēšana</t>
  </si>
  <si>
    <t>Betons M15</t>
  </si>
  <si>
    <t>Pamatu stiegrošana</t>
  </si>
  <si>
    <t>Jumtiņu balsta metāla konstrukciju montāža</t>
  </si>
  <si>
    <t>Jumtiņu metāla konstrukciju montāža</t>
  </si>
  <si>
    <t>Skābeklis</t>
  </si>
  <si>
    <t>Ieliekamo detaļu iebetonēšana</t>
  </si>
  <si>
    <t>Jumtiņa monolītās plātnes izeidošana</t>
  </si>
  <si>
    <t>Monolītās plātnes stiegrojums</t>
  </si>
  <si>
    <t>Šķembu segums 300mm biezumā</t>
  </si>
  <si>
    <t>Grīdu pamatnes izveidošana no betona b=150mm ar stiegrošanu</t>
  </si>
  <si>
    <t>Betons B25</t>
  </si>
  <si>
    <t>Stiegrojuma siets Ø10 ar soli 200x200mm</t>
  </si>
  <si>
    <t>Izlīdzinošā kārta no cementa javas b=10mm</t>
  </si>
  <si>
    <t>Bruģa seguma izbūve B=70mm</t>
  </si>
  <si>
    <t>Tehniskā bloka ieejas jumtiņu attīrīšana no netīrumiem un smilšu cementa javas kārtas uzklāšana veidojot slīpumu</t>
  </si>
  <si>
    <t>Metāla profilēto lokšņu ieklāšana</t>
  </si>
  <si>
    <t>Metāla profilētās loksnes</t>
  </si>
  <si>
    <t>Skrūves</t>
  </si>
  <si>
    <t>Jumtiņu apšuvuma ierīkošana no apakšas</t>
  </si>
  <si>
    <t>Jumtiņu apšuvuma ierīkošana pa perimetru</t>
  </si>
  <si>
    <t>Kājlauķu nomaiņa</t>
  </si>
  <si>
    <t xml:space="preserve">Mūra iekšējo sienu apmetums </t>
  </si>
  <si>
    <t>Sienu krāsojums ar emulsijas krāsām</t>
  </si>
  <si>
    <t>Inventārsastatņu montāža , demontāža</t>
  </si>
  <si>
    <t>Smilšu pamatojums zem betona apmales h=150mm</t>
  </si>
  <si>
    <t>Šķembu pamatojums h=100mm</t>
  </si>
  <si>
    <t>Betona apmale h=80mm</t>
  </si>
  <si>
    <t>Betons B 15</t>
  </si>
  <si>
    <t>Dēļi</t>
  </si>
  <si>
    <t>Uzjumteņu un kāpnīšu metāla konstrukciju attīrīšana no rūsas un apstrāde ar antikorozijas sastāvu, un krāsošana</t>
  </si>
  <si>
    <t>Antikorozijas sastāvs un krāsas</t>
  </si>
  <si>
    <t>Antikorozijas sastāvs un krāsa</t>
  </si>
  <si>
    <t>Ugunsdzēsības kāpņu pielikšana</t>
  </si>
  <si>
    <t>Būvgružu savākšana un transportēšana izgāztuvi, un utilizācija</t>
  </si>
  <si>
    <t>Lietusūdens savācējgrozu uzstādīšana un bojāto lietusūdens cauruļvadu nomaiņa</t>
  </si>
  <si>
    <t>Aeratoru uzstādīšana</t>
  </si>
  <si>
    <t>Karoga turētāja uzstādīšana</t>
  </si>
  <si>
    <t>Gaismeklis 1x60W plafonveida ar matētu stiklu IP44</t>
  </si>
  <si>
    <t xml:space="preserve">Gaismeklis LED spuldzēm 4x8W IP20 virsbūvējams </t>
  </si>
  <si>
    <t xml:space="preserve">Gaismeklis LED spuldzēm 2x8W IP20 virsbūvējams </t>
  </si>
  <si>
    <t>Luminiscento T8 spuldžu, balastu un starteru izņemšana no T8 apgaismojuma armatūrām</t>
  </si>
  <si>
    <r>
      <t xml:space="preserve">Objekta adrese: </t>
    </r>
    <r>
      <rPr>
        <u val="single"/>
        <sz val="12"/>
        <rFont val="Arial"/>
        <family val="2"/>
      </rPr>
      <t xml:space="preserve"> Poligona ielā 50 Daugavpilī.</t>
    </r>
  </si>
  <si>
    <t xml:space="preserve">Pamatu sienu un cokola remonts  </t>
  </si>
  <si>
    <t xml:space="preserve">java </t>
  </si>
  <si>
    <t>m3</t>
  </si>
  <si>
    <t>Cokola sienu hidroizolācija, klāt divas reizes</t>
  </si>
  <si>
    <t>mastika</t>
  </si>
  <si>
    <t xml:space="preserve">Cokola un pagraba sienu apšūšana ar cietām siltumizolācijas plāksnēm b=80mm </t>
  </si>
  <si>
    <t xml:space="preserve">grunts </t>
  </si>
  <si>
    <t xml:space="preserve">līme </t>
  </si>
  <si>
    <t xml:space="preserve">dībeļi siltumizolācijai </t>
  </si>
  <si>
    <t>siets</t>
  </si>
  <si>
    <t>līme</t>
  </si>
  <si>
    <t>stūris fasādes siltināšanai ar sietu 3m</t>
  </si>
  <si>
    <t>cokola profils</t>
  </si>
  <si>
    <t xml:space="preserve"> līmjava</t>
  </si>
  <si>
    <t xml:space="preserve">Līmjava </t>
  </si>
  <si>
    <t>Izolēto virsmu stiegrošana ar stiklašķiedras sietu,stiprinot un izlīdzinot virsmu ar līmjavu</t>
  </si>
  <si>
    <t>līmjava</t>
  </si>
  <si>
    <t xml:space="preserve">stiklašķiedras siets </t>
  </si>
  <si>
    <t>dažādi stura profili</t>
  </si>
  <si>
    <t>Ailu un fasādes virsmu apmešana ar dekoratīvo javu</t>
  </si>
  <si>
    <t xml:space="preserve">dekoratīvais apmetums </t>
  </si>
  <si>
    <t xml:space="preserve">Fasādes un ailu krāsojums </t>
  </si>
  <si>
    <t>krāsa ton.</t>
  </si>
  <si>
    <t>Palodžu  uzstādīšana  no  ārpuses</t>
  </si>
  <si>
    <t>gāze-propāns  (50L)</t>
  </si>
  <si>
    <t>palīgmateriāli</t>
  </si>
  <si>
    <t>4.Grīdas</t>
  </si>
  <si>
    <t>6. Apdares  darbi</t>
  </si>
  <si>
    <t>7.Dažādi darbi</t>
  </si>
  <si>
    <t>tūkst.
gb</t>
  </si>
  <si>
    <t>Tāme sastādīta ______.gada tirgus cenās, pamatojoties uz ________ daļas rasējumiem.</t>
  </si>
  <si>
    <t>Tāme sastādīta______.gada ___. _________________</t>
  </si>
  <si>
    <t xml:space="preserve">      Sastādīja : ___________________ </t>
  </si>
  <si>
    <t xml:space="preserve">      Sertifkāta Nr.</t>
  </si>
  <si>
    <t xml:space="preserve">   Pārbaudīja : __________________</t>
  </si>
  <si>
    <t>Esošās jumta seguma un siltumizolācijas demontāža</t>
  </si>
  <si>
    <t>Siltumizolācija A1 ugunsdrošības klases ar λ&lt;0,037W/mK, b=200mm biezumā</t>
  </si>
  <si>
    <t xml:space="preserve">ekstrudētais putupolistirols  ar λ&lt;0,037W/mK, b=200mm </t>
  </si>
  <si>
    <t>Loga un durvju aiļu šuvju blīvējuma lentas ierīkosana</t>
  </si>
  <si>
    <t>Tvaika izolācijas ieklāšana uz betona kārtu ,(ieskaitot  uz ārsienu ieklāšana,saskaņā ar mezglu lapā AR-11)</t>
  </si>
  <si>
    <t xml:space="preserve">Tvaika izolācija </t>
  </si>
  <si>
    <t xml:space="preserve">Apakškartas siltuma izolācijas ieklāšana 360mm biezumā </t>
  </si>
  <si>
    <t>Virskārtas siltuma izolācijas ieklāšana 40mm biezumā</t>
  </si>
  <si>
    <t xml:space="preserve">Bitumena ruļmateriāla jumta seguma uzkausēšana  , ieskaitot uzkausējumus jumta savienojumu vietās un ruberoīda piekļāvumi pie sienām un parapetiem,iekļaujot visus nepieciešamos pamatmateriālus un palīgmateriālus </t>
  </si>
  <si>
    <t xml:space="preserve"> Apakšklājs  - uzkausējamais ruberoids 4,0mm</t>
  </si>
  <si>
    <t>Virsklājs - uzkausējamais ruberoids 4,2mm</t>
  </si>
  <si>
    <t>Siltumizolācija ar λ&lt;0,037W/mK, b=150mm</t>
  </si>
  <si>
    <t xml:space="preserve">Linolejs </t>
  </si>
  <si>
    <t>5. Ieejas mezgli, lieveņi</t>
  </si>
  <si>
    <t>Terauda loksnes</t>
  </si>
  <si>
    <t>Darbu apjomu saraksts Nr.1</t>
  </si>
  <si>
    <t>Darbu apjomu saraksts Nr.2</t>
  </si>
  <si>
    <t>Būves nosaukums: 22.pirmskolas izglītības iestādes ēkas vienkaršota renovācija.</t>
  </si>
  <si>
    <r>
      <t>Objekta nosaukums: 22. p</t>
    </r>
    <r>
      <rPr>
        <u val="single"/>
        <sz val="12"/>
        <rFont val="Arial"/>
        <family val="2"/>
      </rPr>
      <t>irmskolas izglītības iestādes ēkas vienkaršota renovācija.</t>
    </r>
  </si>
  <si>
    <r>
      <t xml:space="preserve">Objekta adrese: </t>
    </r>
    <r>
      <rPr>
        <u val="single"/>
        <sz val="12"/>
        <rFont val="Arial"/>
        <family val="2"/>
      </rPr>
      <t xml:space="preserve"> Poligona ielā 50, Daugavpilī.</t>
    </r>
  </si>
  <si>
    <t>Tāmes izmaksas (EUR) _______________</t>
  </si>
  <si>
    <t>Vienības izmaksas (EUR)</t>
  </si>
  <si>
    <t>Summa (EUR)</t>
  </si>
  <si>
    <t xml:space="preserve"> ekstrudēts putupolistirols ar λ&lt;0,037W/mK b=80mm </t>
  </si>
  <si>
    <t xml:space="preserve">Fasādes virsmu apšūšana ar akmens vati b=200mm, pielīmējot un stiprinot ar dībeļnaglām </t>
  </si>
  <si>
    <t xml:space="preserve">Loga un durvju aiļu malas siltināšana līmējot akmens vates plāksnes  ar λ&lt;0,037W/mK </t>
  </si>
  <si>
    <t>Siltumizolācija A1 ugunsdrošības klases ar λ&lt;0,037W/mK, b=30mm biezumā</t>
  </si>
  <si>
    <t>Siltumizolācija ar A1 un λ&lt;0,036W/mK, b=360mm biezumā</t>
  </si>
  <si>
    <t>Siltumizolācija ar A1 un λ&lt;0,038W/mK, b=40mm biezumā</t>
  </si>
  <si>
    <t>grunts</t>
  </si>
  <si>
    <t>73</t>
  </si>
  <si>
    <t>Esošo prožektora montāža</t>
  </si>
  <si>
    <r>
      <t>Objekta nosaukums: 22.p</t>
    </r>
    <r>
      <rPr>
        <u val="single"/>
        <sz val="12"/>
        <rFont val="Arial"/>
        <family val="2"/>
      </rPr>
      <t>irmskolas izglītības iestādes ēkas vienkaršota renovācija.</t>
    </r>
  </si>
  <si>
    <t>Ārējo palodžu noņemšana</t>
  </si>
  <si>
    <t>4*</t>
  </si>
  <si>
    <t>22*</t>
  </si>
  <si>
    <t>Atrakto pamatu aizbēršana un blietēsana</t>
  </si>
  <si>
    <t>22**</t>
  </si>
  <si>
    <t>Liekās grunts  iekraušana  ar autopašizgāzēju un izvešana līdz 5 km</t>
  </si>
  <si>
    <t xml:space="preserve">                              </t>
  </si>
  <si>
    <t>Mērv.</t>
  </si>
  <si>
    <t>Daudz.</t>
  </si>
  <si>
    <t>1.</t>
  </si>
  <si>
    <t>02-00000</t>
  </si>
  <si>
    <t>Demontāžas darbi</t>
  </si>
  <si>
    <t xml:space="preserve">Ūdensvada sistēmas noslēgšana un                  iztukšošana </t>
  </si>
  <si>
    <t>obj.</t>
  </si>
  <si>
    <t xml:space="preserve">Apkures sistēmas noslēgšana un                  iztukšošana </t>
  </si>
  <si>
    <t>Ūdensvada caurules D15-50 ar siltinājumu un noslēgarmatūru demontāža</t>
  </si>
  <si>
    <t>Esošās  kanalizācijas cauruļvadu ar fasondaļām Dn50-100 demontāža</t>
  </si>
  <si>
    <t>Apkures cauruļvadu D20-65 ar siltinājumu un noslēgarmatūru demontāža</t>
  </si>
  <si>
    <t>Trapu  Dn50-100 demontāža</t>
  </si>
  <si>
    <t>Klozetpodu demontāža,</t>
  </si>
  <si>
    <t>gb.</t>
  </si>
  <si>
    <t>Keramikas  roku  mazgātnes un trauku mazgatnes demontāža</t>
  </si>
  <si>
    <t>Vannas demontāža</t>
  </si>
  <si>
    <t>Dušas paliktņa demontāža</t>
  </si>
  <si>
    <t>Ķiegeļu starpsienu nojaukšana b=150 mm</t>
  </si>
  <si>
    <t>Griestu krāsojuma noņemšana</t>
  </si>
  <si>
    <t>Sienu krāsojuma un tapešu apdares noņemšana</t>
  </si>
  <si>
    <t>Sienas flīžu demontāža</t>
  </si>
  <si>
    <t>Durvju bloka demontāža</t>
  </si>
  <si>
    <t>Gaiteņa rīģipša sienas apšuvuma demontāža</t>
  </si>
  <si>
    <t>Stikla bloku demontāža</t>
  </si>
  <si>
    <t>Būvgružu izvākšana no telpām un iekraušana atkritumu konteinerā</t>
  </si>
  <si>
    <t>Būvgružu transportēšana uz izgāztuvi un utilizācija</t>
  </si>
  <si>
    <t>kont.</t>
  </si>
  <si>
    <t>Palīgmateriāli</t>
  </si>
  <si>
    <t>kpl.</t>
  </si>
  <si>
    <t>2.</t>
  </si>
  <si>
    <t xml:space="preserve"> 14-00000</t>
  </si>
  <si>
    <t>Iekšējais ūdensvads</t>
  </si>
  <si>
    <t>Plastmasas PPR ūdensvada caurules Dn15, ar veidgabaliem, montāža ar izvietojumu pa ēkas pagrīdes konstrukcijām</t>
  </si>
  <si>
    <t>Plastmasas PPR ūdensvada caurules Dn20, ar veidgabaliem, montāža ar izvietojumu pa ēkas pagrīdes konstrukcijām</t>
  </si>
  <si>
    <t>Plastmasas PPR ūdensvada caurules Dn25, ar veidgabaliem, montāža ar izvietojumu pa ēkas pagrīdes konstrukcijām</t>
  </si>
  <si>
    <t>Plastmasas PPR ūdensvada caurules Dn32, ar veidgabaliem, montāža ar izvietojumu pa ēkas pagrīdes konstrukcijām</t>
  </si>
  <si>
    <t>Plastmasas PPR ūdensvada caurules Dn40, ar veidgabaliem, montāža ar izvietojumu pa ēkas pagrīdes konstrukcijām</t>
  </si>
  <si>
    <t>Plastmasas PPR ūdensvada caurules Dn50, ar veidgabaliem, montāža ar izvietojumu pa ēkas pagrīdes konstrukcijām</t>
  </si>
  <si>
    <t>Plastmasas PPR ūdensvada caurules Dn63, ar veidgabaliem, montāža ar izvietojumu pa ēkas pagrīdes konstrukcijām</t>
  </si>
  <si>
    <t>Lodveida ventils D65 ar saskrūvējuma komplektu montāža</t>
  </si>
  <si>
    <t>Lodveida ventils D50 ar saskrūvējuma komplektu montāža</t>
  </si>
  <si>
    <t>Lodveida ventils D40 ar saskrūvējuma komplektu montāža</t>
  </si>
  <si>
    <t>Lodveida ventils D32 ar saskrūvējuma komplektu montāža</t>
  </si>
  <si>
    <t>Lodveida ventils D25 ar saskrūvējuma komplektu montāža</t>
  </si>
  <si>
    <t>Lodveida ventils D15 ar saskrūvējuma komplektu montāža</t>
  </si>
  <si>
    <t>Termomaisītāja D20 ar saskrūvējuma komplektu montāža</t>
  </si>
  <si>
    <t>Aukstā ūdens cauruļvadu  D70 pretkondensāta izolācijas ierīkošana b=13mm</t>
  </si>
  <si>
    <t>Aukstā ūdens cauruļvadu  D50 pretkondensāta izolācijas ierīkošana b=13mm</t>
  </si>
  <si>
    <t>Aukstā ūdens cauruļvadu  D32 pretkondensāta izolācijas ierīkošana b=13mm</t>
  </si>
  <si>
    <t>Aukstā ūdens cauruļvadu  D25 pretkondensāta izolācijas ierīkošana b=13mm</t>
  </si>
  <si>
    <t>Aukstā ūdens cauruļvadu  D20 pretkondensāta izolācijas ierīkošana b=13mm</t>
  </si>
  <si>
    <t>Aukstā ūdens cauruļvadu  D15 pretkondensāta izolācijas ierīkošana b=13mm</t>
  </si>
  <si>
    <t>Karstā ūdens cauruļvadu  D32 siltumizolācijas ierīkošana b=20mm</t>
  </si>
  <si>
    <t>Karstā ūdens cauruļvadu  D25 siltumizolācijas ierīkošana b=20mm</t>
  </si>
  <si>
    <t>Karstā ūdens cauruļvadu  D20 siltumizolācijas ierīkošana b=20mm</t>
  </si>
  <si>
    <t>Karstā ūdens cauruļvadu  D15 siltumizolācijas ierīkošana b=20mm</t>
  </si>
  <si>
    <t xml:space="preserve">Revīzijas lūkas montāža grīdā </t>
  </si>
  <si>
    <t>Pieslēgšanās pie esošiem ūdensvada tīkliem</t>
  </si>
  <si>
    <t>Aukstā ūdens uzskaites mezgla nomaiņa</t>
  </si>
  <si>
    <t>Ūdensapgādes sistēmas uzpildīšana un parbaudīšana darbībā</t>
  </si>
  <si>
    <t>Cauruļvadu stiprinajumi u.c. palīgmateriāli</t>
  </si>
  <si>
    <t>3.</t>
  </si>
  <si>
    <t xml:space="preserve"> 16-00000</t>
  </si>
  <si>
    <t xml:space="preserve">Sadzīves kanalizācija </t>
  </si>
  <si>
    <t>Kanalizācijas  PVC caurules Dn100 ar fasona daļām montāža</t>
  </si>
  <si>
    <t>Kanalizācijas  PVC caurules Dn50 ar fasona daļām montāža</t>
  </si>
  <si>
    <t xml:space="preserve">Trapa Dn50 montāža </t>
  </si>
  <si>
    <t>Revīzijas PVC Dn 100 montāža</t>
  </si>
  <si>
    <t>Kanalizācijas tīrīšana PVC Dn 100</t>
  </si>
  <si>
    <t xml:space="preserve">Pieslēgšanās pie esošiem kanalizācijas tīkliem </t>
  </si>
  <si>
    <t>Tranšejas rakšana un aizbēršana zemgrīdas daļā</t>
  </si>
  <si>
    <t>4.</t>
  </si>
  <si>
    <t>Sanitārtehniskās iekārtas</t>
  </si>
  <si>
    <t xml:space="preserve">Viduāra (komplektā saimniecības pods ar plastmasas restēm, skalojamā kaste, jaucējkrāns) montāža </t>
  </si>
  <si>
    <t>Jauna bērnu klozetpoda ar horizontālo izlaidi kompl. ar  skalojamo kasti, stiprinājuma elementiem, dekoratīvo rozeti,  sēdriņķi un lokano pievadu 1/2" uzstādīšana</t>
  </si>
  <si>
    <t>Jauna klozetpoda ar horizontālo izlaidi kompl. ar  skalojamo kasti, stiprinājuma elementiem, dekoratīvo rozeti,  sēdriņķi un lokano pievadu 1/2" uzstādīšana</t>
  </si>
  <si>
    <t>Jauna dušas paliktņa ar sifonu un stirinājuma elementiem uzstādīšana</t>
  </si>
  <si>
    <t xml:space="preserve">Dušas maisītāja montāža </t>
  </si>
  <si>
    <t>Jaunu bērnu fajansa izlietņu komplektā ar sifonu un stirinājuma elementiem uzstādīšana</t>
  </si>
  <si>
    <t>Jaunu nerūsējošā tērauda izlietnes komplektā ar sifonu un stirinājuma elementiem uzstādīšana virtuvē</t>
  </si>
  <si>
    <t>Jaunu ūdens krānu uzstādīšana fajansa      izlietnēm</t>
  </si>
  <si>
    <t>Esošās virtuves izlietnes pieslēgšana</t>
  </si>
  <si>
    <t>5.</t>
  </si>
  <si>
    <t xml:space="preserve"> 17-00000</t>
  </si>
  <si>
    <t>Apkure sistēmas cauruļvadi</t>
  </si>
  <si>
    <t>Tērauda cinkotas caurules Dn20, ar veidgabaliem, montāža ar izvietojumu pa ēkas pagrīdes konstrukcijām</t>
  </si>
  <si>
    <t>Tērauda cinkotas caurules Dn50, ar veidgabaliem, montāža ar izvietojumu pa ēkas pagrīdes konstrukcijām</t>
  </si>
  <si>
    <t>Tērauda cinkotas caurules Dn65, ar veidgabaliem, montāža ar izvietojumu pa ēkas pagrīdes konstrukcijām</t>
  </si>
  <si>
    <t>Apkures cauruļvadu  D20 siltumizolācijas ierīkošana b=20mm</t>
  </si>
  <si>
    <t>Apkures cauruļvadu  D50 siltumizolācijas ierīkošana b=40mm</t>
  </si>
  <si>
    <t>Apkures cauruļvadu  D65 siltumizolācijas ierīkošana b=40mm</t>
  </si>
  <si>
    <t xml:space="preserve">Esošo apkures radiatoru pievienošana </t>
  </si>
  <si>
    <t>Pieslēgšanās pie esošiem apkures tīkliem</t>
  </si>
  <si>
    <t>Apkures sistēmas uzpildīšana, atgaisošana un parbaudīšana darbībā</t>
  </si>
  <si>
    <t>6.</t>
  </si>
  <si>
    <t xml:space="preserve"> 10-00000</t>
  </si>
  <si>
    <t>Celtniecības darbi</t>
  </si>
  <si>
    <t>Remontdarbu skarto telpu                                                      apdares atjaunošana</t>
  </si>
  <si>
    <t>Griestu virsmu izlīdzināšana</t>
  </si>
  <si>
    <t>Uzlabots krāsojums griestiem ar  mitrumizturīgu krāsu, ieskaitot virsmas sagatavošanu</t>
  </si>
  <si>
    <t>Kanalizācijas stāvvada apšuvuma kārbas izbūve pa "Knauf" vai analoga ražojuma metāla karkasu ar mitrumizturīgā rīgipša apšuvumu divās kārtās</t>
  </si>
  <si>
    <t>Sienu apmetuma remonts</t>
  </si>
  <si>
    <t>Sienu hidroizolācija</t>
  </si>
  <si>
    <t>Sienu apdare ar flīzēm</t>
  </si>
  <si>
    <t>Sienu virsmu izlīdzināšana</t>
  </si>
  <si>
    <t>Uzlabots krāsojums sienām ar mitrumizturīgu krāsu, ieskaitot virsmas sagatavošanu</t>
  </si>
  <si>
    <t>Koka durvju bloka 900x2100 mm uzstādīšana</t>
  </si>
  <si>
    <t>Esošo durvju bloku remonts pielāgojot vērtnes jaunajam grīdas līmenim</t>
  </si>
  <si>
    <t xml:space="preserve">Revīzijas lūkas montāža </t>
  </si>
  <si>
    <t>Gaiteņa remonts</t>
  </si>
  <si>
    <t>Ailu aizšūšana "Knauf" vai analoga ražojuma starpsienas metāla karkasu (b=50 mm) ar mineralvates pildījumu rīgipša apšuvumu divās kārtās</t>
  </si>
  <si>
    <t>Sienu apdare ar krāsojamām tapetēm</t>
  </si>
  <si>
    <t>Uzlabots krāsojums sienām ar nodilumizturīgu krāsu</t>
  </si>
  <si>
    <t>8.</t>
  </si>
  <si>
    <t>27-00000</t>
  </si>
  <si>
    <t>Ārējie kanalizācijas tīkli</t>
  </si>
  <si>
    <t>Ievada ēkā caur esošo pamatu konstrukciju nomaiņa uzstādot tērauda čaulu, ar sekojošu ievada vietas aizdarīšanu</t>
  </si>
  <si>
    <t>vieta</t>
  </si>
  <si>
    <t>Sadzīves kanalizācijas PVC KG (SN8) cauruļu Dn160 izbūve būvgrāvī, dziļumā līdz 2,0 m, iesk. tranšejas rakšanu un aizbēršanu</t>
  </si>
  <si>
    <t>Cauruļvadu pamatojuma gultnes izveide b=0,15m un apbērums no augšas b=0,30m no vidēji rupjas smilts ar blīvēšanu pa kārtām tranšejā</t>
  </si>
  <si>
    <t>Aizargčaulas montāža PVC KG caurules Dn160 šķērsojumam ar dzelzsbetona elementiem</t>
  </si>
  <si>
    <t>Pieslēgums esošiem kanalizācijas tīkliem esošā akā</t>
  </si>
  <si>
    <t>k-ts</t>
  </si>
  <si>
    <t>Bojāto segumu atjaunošana</t>
  </si>
  <si>
    <t>Asfaltbetona seguma nojaukšana</t>
  </si>
  <si>
    <t>100m3</t>
  </si>
  <si>
    <t>Būvgružu iekraušana automašīnās</t>
  </si>
  <si>
    <t>Smilts pamatnes izlīdzināšana un blietēšana b=300mm (vidēji rupja smilts ar filtr. lielāku par              1 m/dnn)</t>
  </si>
  <si>
    <t>Šķembu maisījuma  (fr. 0/45) segums 250 mm biezumā</t>
  </si>
  <si>
    <t>Asfaltbetona seguma ieklāšana</t>
  </si>
  <si>
    <t>Augsnes virskārtas noņemšana un atjaunošana slīpās un horizontālās virsmās ar zāliena sēšanu</t>
  </si>
  <si>
    <t>Kopā:</t>
  </si>
  <si>
    <t>euro</t>
  </si>
  <si>
    <r>
      <t xml:space="preserve">Objekta adrese: </t>
    </r>
    <r>
      <rPr>
        <sz val="12"/>
        <rFont val="Times New Roman"/>
        <family val="1"/>
      </rPr>
      <t>Poligona iela 50, Daugavpils</t>
    </r>
  </si>
  <si>
    <r>
      <t>Vienības izmaksas (</t>
    </r>
    <r>
      <rPr>
        <b/>
        <i/>
        <sz val="10"/>
        <rFont val="Arial"/>
        <family val="2"/>
      </rPr>
      <t>euro</t>
    </r>
    <r>
      <rPr>
        <b/>
        <sz val="10"/>
        <rFont val="Arial"/>
        <family val="2"/>
      </rPr>
      <t>)</t>
    </r>
  </si>
  <si>
    <r>
      <t>Summa                     (</t>
    </r>
    <r>
      <rPr>
        <b/>
        <i/>
        <sz val="10"/>
        <rFont val="Arial"/>
        <family val="2"/>
      </rPr>
      <t>euro</t>
    </r>
    <r>
      <rPr>
        <b/>
        <sz val="10"/>
        <rFont val="Arial"/>
        <family val="2"/>
      </rPr>
      <t>)</t>
    </r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</si>
  <si>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</si>
  <si>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</si>
  <si>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</si>
  <si>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r>
      <rPr>
        <b/>
        <sz val="10"/>
        <rFont val="Times New Roman"/>
        <family val="1"/>
      </rPr>
      <t>Sastādīja:</t>
    </r>
    <r>
      <rPr>
        <sz val="10"/>
        <rFont val="Times New Roman"/>
        <family val="1"/>
      </rPr>
      <t xml:space="preserve"> ................................................. _____________________ / ...............................................</t>
    </r>
  </si>
  <si>
    <t>Ugunsdzērsības kāpņu metāla konstrukciju labošana, attīrīšana no rūsas, apstrāde ar antikorozijas sastāvu un krāsošana</t>
  </si>
  <si>
    <t>Jaunu pieaugušo fajansa izlietņu komplektā ar sifonu un stirinājuma elementiem uzstādīšana</t>
  </si>
  <si>
    <t>Darbu apjomu saraksts Nr.3</t>
  </si>
  <si>
    <t>Ūdensvada, kanalizācijas un apkures sistēmas darbi</t>
  </si>
  <si>
    <r>
      <t xml:space="preserve">Objekta nosaukums: </t>
    </r>
    <r>
      <rPr>
        <sz val="12"/>
        <rFont val="Times New Roman"/>
        <family val="1"/>
      </rPr>
      <t>22. pirmsskolas izglītības iestādes ēkas vienkāršota renovācija</t>
    </r>
  </si>
  <si>
    <r>
      <t xml:space="preserve">Būves nosaukums: </t>
    </r>
    <r>
      <rPr>
        <sz val="12"/>
        <rFont val="Times New Roman"/>
        <family val="1"/>
      </rPr>
      <t>22. pirmsskolas izglītības iestādes ēkas vienkāršota renovācija</t>
    </r>
  </si>
  <si>
    <t>Apkures radiatora 800-400-11, 561W, aprīkota ar atgaisošanas ventili un termoregulatoru montāža un pievienošana cauruļvadam</t>
  </si>
  <si>
    <t>Apkures radiatora 900-400-22, 1084W, aprīkota ar atgaisošanas ventili un termoregulatoru montāža un pievienošana cauruļvadam</t>
  </si>
  <si>
    <t>Apkures radiatora 1000-400-22, 1205W, aprīkota ar atgaisošanas ventili un termoregulatoru montāža un pievienošana cauruļvadam</t>
  </si>
  <si>
    <t>Virsmu apstrādāšana ar adhēzijas uzlabojošo sastāvu</t>
  </si>
  <si>
    <t>Virsmu apstrādāšana ar dziļumgrunts sastāvu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</si>
</sst>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\ 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Ђ-2]\ #,##0.00_);[Red]\([$Ђ-2]\ #,##0.00\)"/>
    <numFmt numFmtId="191" formatCode="0.000"/>
    <numFmt numFmtId="192" formatCode="_-* #,##0.00_-;\-* #,##0.00_-;_-* &quot;-&quot;???_-;_-@_-"/>
    <numFmt numFmtId="193" formatCode="0.0000"/>
    <numFmt numFmtId="194" formatCode="_-* #,##0.00_-;\-* #,##0.00_-;_-* \-??_-;_-@_-"/>
    <numFmt numFmtId="195" formatCode="#,##0.0"/>
    <numFmt numFmtId="196" formatCode="_(* #,##0.00_);_(* \(#,##0.00\);_(* \-??_);_(@_)"/>
    <numFmt numFmtId="197" formatCode="#,##0.00_ ;\-#,##0.00\ "/>
    <numFmt numFmtId="198" formatCode="0.00_ ;\-0.00\ "/>
    <numFmt numFmtId="199" formatCode="&quot;Ls&quot;\ #,##0.00"/>
    <numFmt numFmtId="200" formatCode="_-[$€-426]\ * #,##0.00_-;\-[$€-426]\ * #,##0.00_-;_-[$€-426]\ * &quot;-&quot;??_-;_-@_-"/>
    <numFmt numFmtId="201" formatCode="_-[$EUR]\ * #,##0.00_-;\-[$EUR]\ * #,##0.00_-;_-[$EUR]\ * &quot;-&quot;??_-;_-@_-"/>
    <numFmt numFmtId="202" formatCode="0.00;[Red]0.00"/>
  </numFmts>
  <fonts count="57">
    <font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i/>
      <u val="single"/>
      <sz val="12"/>
      <name val="Arial"/>
      <family val="2"/>
    </font>
    <font>
      <sz val="10"/>
      <name val="Tahoma"/>
      <family val="2"/>
    </font>
    <font>
      <sz val="10"/>
      <color indexed="12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6" fontId="20" fillId="0" borderId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225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8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77" applyFont="1" applyFill="1" applyBorder="1">
      <alignment/>
      <protection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79" applyFont="1" applyFill="1" applyBorder="1" applyAlignment="1">
      <alignment horizontal="center"/>
      <protection/>
    </xf>
    <xf numFmtId="2" fontId="11" fillId="0" borderId="10" xfId="79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2" fontId="11" fillId="0" borderId="10" xfId="7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1" fillId="24" borderId="12" xfId="0" applyNumberFormat="1" applyFont="1" applyFill="1" applyBorder="1" applyAlignment="1">
      <alignment horizontal="center" vertical="center"/>
    </xf>
    <xf numFmtId="0" fontId="21" fillId="24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wrapText="1"/>
    </xf>
    <xf numFmtId="0" fontId="21" fillId="24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/>
      <protection hidden="1" locked="0"/>
    </xf>
    <xf numFmtId="0" fontId="4" fillId="0" borderId="10" xfId="0" applyFont="1" applyFill="1" applyBorder="1" applyAlignment="1" applyProtection="1">
      <alignment horizontal="right"/>
      <protection hidden="1" locked="0"/>
    </xf>
    <xf numFmtId="2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0" xfId="74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74" applyFont="1" applyFill="1" applyBorder="1" applyAlignment="1">
      <alignment horizontal="right" vertical="center" wrapText="1"/>
      <protection/>
    </xf>
    <xf numFmtId="0" fontId="4" fillId="0" borderId="10" xfId="7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 quotePrefix="1">
      <alignment horizontal="right"/>
      <protection hidden="1"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74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84" applyNumberFormat="1" applyFont="1" applyFill="1" applyBorder="1" applyAlignment="1">
      <alignment horizontal="center" vertical="center" wrapText="1"/>
      <protection/>
    </xf>
    <xf numFmtId="2" fontId="4" fillId="25" borderId="10" xfId="0" applyNumberFormat="1" applyFont="1" applyFill="1" applyBorder="1" applyAlignment="1">
      <alignment horizontal="center" vertical="center"/>
    </xf>
    <xf numFmtId="2" fontId="25" fillId="0" borderId="0" xfId="84" applyNumberFormat="1" applyFont="1" applyFill="1" applyAlignment="1">
      <alignment horizontal="center"/>
      <protection/>
    </xf>
    <xf numFmtId="0" fontId="2" fillId="0" borderId="0" xfId="0" applyFont="1" applyFill="1" applyAlignment="1">
      <alignment wrapText="1"/>
    </xf>
    <xf numFmtId="2" fontId="14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62" applyNumberFormat="1" applyFont="1" applyFill="1" applyBorder="1" applyAlignment="1" applyProtection="1">
      <alignment horizontal="center" vertical="center"/>
      <protection hidden="1" locked="0"/>
    </xf>
    <xf numFmtId="2" fontId="4" fillId="0" borderId="11" xfId="0" applyNumberFormat="1" applyFont="1" applyFill="1" applyBorder="1" applyAlignment="1">
      <alignment horizontal="center" vertical="distributed" wrapText="1"/>
    </xf>
    <xf numFmtId="2" fontId="4" fillId="0" borderId="11" xfId="74" applyNumberFormat="1" applyFont="1" applyFill="1" applyBorder="1" applyAlignment="1">
      <alignment horizontal="center" vertical="center"/>
      <protection/>
    </xf>
    <xf numFmtId="1" fontId="4" fillId="0" borderId="11" xfId="62" applyNumberFormat="1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>
      <alignment horizontal="center" vertical="center" wrapText="1"/>
    </xf>
    <xf numFmtId="2" fontId="4" fillId="25" borderId="11" xfId="0" applyNumberFormat="1" applyFont="1" applyFill="1" applyBorder="1" applyAlignment="1">
      <alignment horizontal="center" vertical="center" wrapText="1"/>
    </xf>
    <xf numFmtId="0" fontId="4" fillId="0" borderId="11" xfId="8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2" fontId="4" fillId="0" borderId="0" xfId="84" applyNumberFormat="1" applyFont="1" applyBorder="1" applyAlignment="1">
      <alignment horizontal="center" vertical="center"/>
      <protection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84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25" borderId="0" xfId="0" applyNumberFormat="1" applyFont="1" applyFill="1" applyBorder="1" applyAlignment="1">
      <alignment horizontal="center" vertical="center"/>
    </xf>
    <xf numFmtId="2" fontId="4" fillId="25" borderId="0" xfId="0" applyNumberFormat="1" applyFont="1" applyFill="1" applyBorder="1" applyAlignment="1">
      <alignment horizontal="center" vertical="center" wrapText="1"/>
    </xf>
    <xf numFmtId="2" fontId="4" fillId="0" borderId="0" xfId="4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0" xfId="47" applyFont="1" applyFill="1" applyBorder="1" applyAlignment="1">
      <alignment/>
      <protection/>
    </xf>
    <xf numFmtId="0" fontId="6" fillId="0" borderId="0" xfId="47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justify" wrapText="1"/>
    </xf>
    <xf numFmtId="0" fontId="4" fillId="0" borderId="10" xfId="84" applyFont="1" applyFill="1" applyBorder="1" applyAlignment="1">
      <alignment vertical="center" wrapText="1" shrinkToFi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79" applyFont="1" applyFill="1" applyBorder="1" applyAlignment="1">
      <alignment/>
      <protection/>
    </xf>
    <xf numFmtId="0" fontId="4" fillId="0" borderId="10" xfId="79" applyFont="1" applyFill="1" applyBorder="1" applyAlignment="1">
      <alignment horizontal="right"/>
      <protection/>
    </xf>
    <xf numFmtId="2" fontId="4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21" fillId="24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2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6" fontId="4" fillId="0" borderId="10" xfId="0" applyNumberFormat="1" applyFont="1" applyBorder="1" applyAlignment="1">
      <alignment horizontal="center" vertical="center" wrapText="1"/>
    </xf>
    <xf numFmtId="2" fontId="4" fillId="0" borderId="0" xfId="75" applyNumberFormat="1" applyFont="1" applyAlignment="1">
      <alignment vertical="center"/>
      <protection/>
    </xf>
    <xf numFmtId="0" fontId="29" fillId="0" borderId="0" xfId="75" applyFont="1" applyFill="1" applyBorder="1" applyAlignment="1">
      <alignment horizontal="center" vertical="center" wrapText="1"/>
      <protection/>
    </xf>
    <xf numFmtId="0" fontId="9" fillId="0" borderId="0" xfId="75" applyFont="1" applyFill="1" applyBorder="1" applyAlignment="1">
      <alignment horizontal="center" vertical="justify" wrapText="1"/>
      <protection/>
    </xf>
    <xf numFmtId="0" fontId="9" fillId="0" borderId="0" xfId="75" applyFont="1" applyFill="1" applyBorder="1" applyAlignment="1">
      <alignment vertical="center"/>
      <protection/>
    </xf>
    <xf numFmtId="0" fontId="30" fillId="0" borderId="0" xfId="75" applyFont="1" applyFill="1" applyAlignment="1">
      <alignment horizontal="left" wrapText="1"/>
      <protection/>
    </xf>
    <xf numFmtId="2" fontId="4" fillId="0" borderId="0" xfId="75" applyNumberFormat="1" applyFont="1" applyFill="1" applyAlignment="1">
      <alignment vertical="center"/>
      <protection/>
    </xf>
    <xf numFmtId="0" fontId="30" fillId="0" borderId="0" xfId="75" applyFont="1" applyFill="1" applyAlignment="1">
      <alignment horizontal="center" wrapText="1"/>
      <protection/>
    </xf>
    <xf numFmtId="0" fontId="9" fillId="0" borderId="0" xfId="75" applyFont="1" applyFill="1" applyAlignment="1">
      <alignment/>
      <protection/>
    </xf>
    <xf numFmtId="0" fontId="32" fillId="0" borderId="10" xfId="75" applyFont="1" applyFill="1" applyBorder="1" applyAlignment="1">
      <alignment horizontal="center" vertical="center" wrapText="1"/>
      <protection/>
    </xf>
    <xf numFmtId="2" fontId="4" fillId="0" borderId="10" xfId="75" applyNumberFormat="1" applyFont="1" applyBorder="1" applyAlignment="1">
      <alignment vertical="center"/>
      <protection/>
    </xf>
    <xf numFmtId="0" fontId="34" fillId="0" borderId="10" xfId="75" applyFont="1" applyFill="1" applyBorder="1" applyAlignment="1">
      <alignment horizontal="center" vertical="center" wrapText="1"/>
      <protection/>
    </xf>
    <xf numFmtId="0" fontId="34" fillId="0" borderId="10" xfId="75" applyFont="1" applyFill="1" applyBorder="1" applyAlignment="1">
      <alignment horizontal="left" vertical="center" wrapText="1"/>
      <protection/>
    </xf>
    <xf numFmtId="0" fontId="34" fillId="0" borderId="10" xfId="75" applyFont="1" applyFill="1" applyBorder="1" applyAlignment="1">
      <alignment vertical="center" wrapText="1"/>
      <protection/>
    </xf>
    <xf numFmtId="2" fontId="10" fillId="0" borderId="14" xfId="75" applyNumberFormat="1" applyFont="1" applyFill="1" applyBorder="1" applyAlignment="1">
      <alignment vertical="center" wrapText="1"/>
      <protection/>
    </xf>
    <xf numFmtId="2" fontId="10" fillId="0" borderId="10" xfId="75" applyNumberFormat="1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horizontal="center" vertical="center" wrapText="1"/>
      <protection/>
    </xf>
    <xf numFmtId="14" fontId="10" fillId="0" borderId="10" xfId="75" applyNumberFormat="1" applyFont="1" applyFill="1" applyBorder="1" applyAlignment="1">
      <alignment horizontal="center" vertical="center" wrapText="1"/>
      <protection/>
    </xf>
    <xf numFmtId="0" fontId="10" fillId="0" borderId="10" xfId="75" applyFont="1" applyFill="1" applyBorder="1" applyAlignment="1">
      <alignment vertical="center" wrapText="1"/>
      <protection/>
    </xf>
    <xf numFmtId="2" fontId="10" fillId="0" borderId="10" xfId="75" applyNumberFormat="1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/>
      <protection/>
    </xf>
    <xf numFmtId="0" fontId="0" fillId="0" borderId="0" xfId="76" applyFill="1">
      <alignment/>
      <protection/>
    </xf>
    <xf numFmtId="16" fontId="10" fillId="0" borderId="10" xfId="75" applyNumberFormat="1" applyFont="1" applyFill="1" applyBorder="1" applyAlignment="1">
      <alignment horizontal="center" vertical="center" wrapText="1"/>
      <protection/>
    </xf>
    <xf numFmtId="16" fontId="10" fillId="0" borderId="10" xfId="75" applyNumberFormat="1" applyFont="1" applyFill="1" applyBorder="1" applyAlignment="1">
      <alignment horizontal="center"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0" fontId="10" fillId="0" borderId="10" xfId="75" applyFont="1" applyFill="1" applyBorder="1" applyAlignment="1">
      <alignment horizontal="center" vertical="center" wrapText="1"/>
      <protection/>
    </xf>
    <xf numFmtId="2" fontId="10" fillId="0" borderId="10" xfId="75" applyNumberFormat="1" applyFont="1" applyFill="1" applyBorder="1" applyAlignment="1">
      <alignment horizontal="center"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2" fontId="34" fillId="0" borderId="10" xfId="75" applyNumberFormat="1" applyFont="1" applyFill="1" applyBorder="1" applyAlignment="1">
      <alignment horizontal="center" vertical="center" wrapText="1"/>
      <protection/>
    </xf>
    <xf numFmtId="2" fontId="4" fillId="0" borderId="10" xfId="76" applyNumberFormat="1" applyFont="1" applyFill="1" applyBorder="1" applyAlignment="1">
      <alignment horizontal="center"/>
      <protection/>
    </xf>
    <xf numFmtId="4" fontId="4" fillId="0" borderId="15" xfId="76" applyNumberFormat="1" applyFont="1" applyFill="1" applyBorder="1" applyAlignment="1">
      <alignment horizontal="center" vertical="center" wrapText="1"/>
      <protection/>
    </xf>
    <xf numFmtId="2" fontId="4" fillId="0" borderId="10" xfId="76" applyNumberFormat="1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center" vertical="center"/>
      <protection/>
    </xf>
    <xf numFmtId="0" fontId="10" fillId="0" borderId="11" xfId="75" applyFont="1" applyFill="1" applyBorder="1" applyAlignment="1">
      <alignment horizontal="left" vertical="center" wrapText="1"/>
      <protection/>
    </xf>
    <xf numFmtId="0" fontId="9" fillId="0" borderId="0" xfId="75" applyFont="1" applyFill="1" applyBorder="1" applyAlignment="1">
      <alignment/>
      <protection/>
    </xf>
    <xf numFmtId="0" fontId="36" fillId="0" borderId="10" xfId="75" applyFont="1" applyFill="1" applyBorder="1" applyAlignment="1">
      <alignment horizontal="center" vertical="center" wrapText="1"/>
      <protection/>
    </xf>
    <xf numFmtId="0" fontId="10" fillId="0" borderId="16" xfId="75" applyFont="1" applyFill="1" applyBorder="1" applyAlignment="1">
      <alignment horizontal="center" vertical="center" wrapText="1"/>
      <protection/>
    </xf>
    <xf numFmtId="0" fontId="10" fillId="0" borderId="17" xfId="75" applyFont="1" applyFill="1" applyBorder="1" applyAlignment="1">
      <alignment horizontal="center" vertical="center" wrapText="1"/>
      <protection/>
    </xf>
    <xf numFmtId="2" fontId="10" fillId="0" borderId="14" xfId="75" applyNumberFormat="1" applyFont="1" applyFill="1" applyBorder="1" applyAlignment="1">
      <alignment vertical="center" wrapText="1"/>
      <protection/>
    </xf>
    <xf numFmtId="0" fontId="34" fillId="0" borderId="10" xfId="75" applyFont="1" applyFill="1" applyBorder="1" applyAlignment="1">
      <alignment horizontal="center" vertical="center" wrapText="1"/>
      <protection/>
    </xf>
    <xf numFmtId="0" fontId="34" fillId="0" borderId="10" xfId="75" applyFont="1" applyFill="1" applyBorder="1" applyAlignment="1">
      <alignment horizontal="left" vertical="center" wrapText="1"/>
      <protection/>
    </xf>
    <xf numFmtId="0" fontId="34" fillId="0" borderId="14" xfId="75" applyFont="1" applyFill="1" applyBorder="1" applyAlignment="1">
      <alignment horizontal="center" vertical="center" wrapText="1"/>
      <protection/>
    </xf>
    <xf numFmtId="2" fontId="34" fillId="0" borderId="10" xfId="75" applyNumberFormat="1" applyFont="1" applyFill="1" applyBorder="1" applyAlignment="1">
      <alignment horizontal="center" vertical="center" wrapText="1"/>
      <protection/>
    </xf>
    <xf numFmtId="0" fontId="37" fillId="0" borderId="10" xfId="75" applyFont="1" applyFill="1" applyBorder="1" applyAlignment="1">
      <alignment horizontal="center" vertical="center" wrapText="1"/>
      <protection/>
    </xf>
    <xf numFmtId="0" fontId="10" fillId="0" borderId="10" xfId="75" applyFont="1" applyFill="1" applyBorder="1" applyAlignment="1">
      <alignment horizontal="center" vertical="center" wrapText="1"/>
      <protection/>
    </xf>
    <xf numFmtId="0" fontId="10" fillId="0" borderId="10" xfId="75" applyFont="1" applyFill="1" applyBorder="1" applyAlignment="1">
      <alignment vertical="center" wrapText="1"/>
      <protection/>
    </xf>
    <xf numFmtId="2" fontId="10" fillId="0" borderId="10" xfId="75" applyNumberFormat="1" applyFont="1" applyFill="1" applyBorder="1" applyAlignment="1">
      <alignment horizontal="center" vertical="center"/>
      <protection/>
    </xf>
    <xf numFmtId="2" fontId="10" fillId="0" borderId="14" xfId="75" applyNumberFormat="1" applyFont="1" applyFill="1" applyBorder="1" applyAlignment="1">
      <alignment horizontal="right" vertical="center" wrapText="1"/>
      <protection/>
    </xf>
    <xf numFmtId="1" fontId="10" fillId="0" borderId="10" xfId="75" applyNumberFormat="1" applyFont="1" applyFill="1" applyBorder="1" applyAlignment="1">
      <alignment horizontal="center" vertical="center" wrapText="1"/>
      <protection/>
    </xf>
    <xf numFmtId="16" fontId="10" fillId="0" borderId="10" xfId="75" applyNumberFormat="1" applyFont="1" applyFill="1" applyBorder="1" applyAlignment="1">
      <alignment horizontal="center"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2" fontId="10" fillId="0" borderId="10" xfId="75" applyNumberFormat="1" applyFont="1" applyFill="1" applyBorder="1" applyAlignment="1">
      <alignment horizontal="center" vertical="center" wrapText="1"/>
      <protection/>
    </xf>
    <xf numFmtId="0" fontId="10" fillId="0" borderId="0" xfId="75" applyFont="1" applyFill="1">
      <alignment/>
      <protection/>
    </xf>
    <xf numFmtId="0" fontId="38" fillId="0" borderId="10" xfId="75" applyFont="1" applyFill="1" applyBorder="1" applyAlignment="1">
      <alignment horizontal="center" vertical="center" wrapText="1"/>
      <protection/>
    </xf>
    <xf numFmtId="2" fontId="38" fillId="0" borderId="10" xfId="75" applyNumberFormat="1" applyFont="1" applyFill="1" applyBorder="1" applyAlignment="1">
      <alignment horizontal="center" vertical="center"/>
      <protection/>
    </xf>
    <xf numFmtId="2" fontId="10" fillId="0" borderId="10" xfId="75" applyNumberFormat="1" applyFont="1" applyFill="1" applyBorder="1" applyAlignment="1">
      <alignment horizontal="right" vertical="center" wrapText="1"/>
      <protection/>
    </xf>
    <xf numFmtId="0" fontId="39" fillId="0" borderId="18" xfId="75" applyFont="1" applyFill="1" applyBorder="1" applyAlignment="1">
      <alignment horizontal="center" vertical="center" wrapText="1"/>
      <protection/>
    </xf>
    <xf numFmtId="0" fontId="34" fillId="0" borderId="19" xfId="75" applyFont="1" applyFill="1" applyBorder="1" applyAlignment="1">
      <alignment horizontal="right" vertical="center" wrapText="1"/>
      <protection/>
    </xf>
    <xf numFmtId="2" fontId="34" fillId="0" borderId="18" xfId="75" applyNumberFormat="1" applyFont="1" applyFill="1" applyBorder="1" applyAlignment="1">
      <alignment horizontal="right" vertical="center" wrapText="1"/>
      <protection/>
    </xf>
    <xf numFmtId="0" fontId="10" fillId="0" borderId="0" xfId="75" applyFont="1" applyFill="1" applyAlignment="1">
      <alignment vertical="center"/>
      <protection/>
    </xf>
    <xf numFmtId="0" fontId="34" fillId="25" borderId="10" xfId="75" applyFont="1" applyFill="1" applyBorder="1" applyAlignment="1">
      <alignment horizontal="center" vertical="center" wrapText="1"/>
      <protection/>
    </xf>
    <xf numFmtId="49" fontId="34" fillId="25" borderId="10" xfId="75" applyNumberFormat="1" applyFont="1" applyFill="1" applyBorder="1" applyAlignment="1">
      <alignment horizontal="center" vertical="center" wrapText="1"/>
      <protection/>
    </xf>
    <xf numFmtId="49" fontId="34" fillId="25" borderId="10" xfId="75" applyNumberFormat="1" applyFont="1" applyFill="1" applyBorder="1" applyAlignment="1">
      <alignment horizontal="right" vertical="center" wrapText="1"/>
      <protection/>
    </xf>
    <xf numFmtId="49" fontId="36" fillId="25" borderId="10" xfId="75" applyNumberFormat="1" applyFont="1" applyFill="1" applyBorder="1" applyAlignment="1">
      <alignment horizontal="center" vertical="center" wrapText="1"/>
      <protection/>
    </xf>
    <xf numFmtId="2" fontId="34" fillId="25" borderId="10" xfId="75" applyNumberFormat="1" applyFont="1" applyFill="1" applyBorder="1" applyAlignment="1">
      <alignment horizontal="center" vertical="center" wrapText="1"/>
      <protection/>
    </xf>
    <xf numFmtId="0" fontId="9" fillId="0" borderId="10" xfId="75" applyFont="1" applyFill="1" applyBorder="1" applyAlignment="1">
      <alignment/>
      <protection/>
    </xf>
    <xf numFmtId="0" fontId="9" fillId="0" borderId="0" xfId="75" applyFont="1" applyFill="1" applyBorder="1" applyAlignment="1">
      <alignment/>
      <protection/>
    </xf>
    <xf numFmtId="0" fontId="4" fillId="0" borderId="0" xfId="75" applyFont="1" applyBorder="1">
      <alignment/>
      <protection/>
    </xf>
    <xf numFmtId="0" fontId="4" fillId="0" borderId="0" xfId="75" applyFont="1" applyBorder="1" applyAlignment="1">
      <alignment horizontal="right"/>
      <protection/>
    </xf>
    <xf numFmtId="0" fontId="4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/>
      <protection/>
    </xf>
    <xf numFmtId="2" fontId="4" fillId="0" borderId="0" xfId="75" applyNumberFormat="1" applyFont="1" applyAlignment="1">
      <alignment vertical="center" wrapText="1"/>
      <protection/>
    </xf>
    <xf numFmtId="0" fontId="10" fillId="0" borderId="0" xfId="75" applyFont="1">
      <alignment/>
      <protection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6" fillId="0" borderId="0" xfId="47" applyFont="1" applyFill="1" applyBorder="1" applyAlignment="1">
      <alignment horizontal="left" vertical="center"/>
      <protection/>
    </xf>
    <xf numFmtId="0" fontId="10" fillId="0" borderId="0" xfId="75" applyFont="1" applyBorder="1" applyAlignment="1">
      <alignment horizontal="left" vertical="center" wrapText="1"/>
      <protection/>
    </xf>
    <xf numFmtId="0" fontId="32" fillId="0" borderId="20" xfId="75" applyFont="1" applyFill="1" applyBorder="1" applyAlignment="1">
      <alignment horizontal="center" vertical="center" wrapText="1"/>
      <protection/>
    </xf>
    <xf numFmtId="0" fontId="32" fillId="0" borderId="18" xfId="75" applyFont="1" applyFill="1" applyBorder="1" applyAlignment="1">
      <alignment horizontal="center" vertical="center" wrapText="1"/>
      <protection/>
    </xf>
    <xf numFmtId="0" fontId="28" fillId="0" borderId="0" xfId="75" applyFont="1" applyFill="1" applyBorder="1" applyAlignment="1">
      <alignment horizontal="center" vertical="center" wrapText="1"/>
      <protection/>
    </xf>
    <xf numFmtId="0" fontId="12" fillId="0" borderId="20" xfId="75" applyFont="1" applyFill="1" applyBorder="1" applyAlignment="1">
      <alignment horizontal="center" vertical="center" wrapText="1"/>
      <protection/>
    </xf>
    <xf numFmtId="0" fontId="12" fillId="0" borderId="18" xfId="75" applyFont="1" applyFill="1" applyBorder="1" applyAlignment="1">
      <alignment horizontal="center" vertical="center" wrapText="1"/>
      <protection/>
    </xf>
    <xf numFmtId="0" fontId="30" fillId="0" borderId="21" xfId="75" applyFont="1" applyFill="1" applyBorder="1" applyAlignment="1">
      <alignment horizontal="center" vertical="center" wrapText="1"/>
      <protection/>
    </xf>
    <xf numFmtId="0" fontId="31" fillId="0" borderId="0" xfId="75" applyFont="1" applyFill="1" applyBorder="1" applyAlignment="1">
      <alignment horizontal="center" vertical="justify" wrapText="1"/>
      <protection/>
    </xf>
    <xf numFmtId="0" fontId="30" fillId="0" borderId="0" xfId="75" applyFont="1" applyFill="1" applyAlignment="1">
      <alignment horizontal="left" vertical="center" wrapText="1"/>
      <protection/>
    </xf>
    <xf numFmtId="0" fontId="30" fillId="0" borderId="0" xfId="75" applyFont="1" applyFill="1" applyAlignment="1">
      <alignment horizontal="left" wrapText="1"/>
      <protection/>
    </xf>
    <xf numFmtId="0" fontId="9" fillId="0" borderId="21" xfId="75" applyFont="1" applyFill="1" applyBorder="1" applyAlignment="1">
      <alignment horizontal="center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2" xfId="61"/>
    <cellStyle name="Normal 2 2" xfId="62"/>
    <cellStyle name="Normal 2 2 2" xfId="63"/>
    <cellStyle name="Normal 2 4" xfId="64"/>
    <cellStyle name="Normal 4" xfId="65"/>
    <cellStyle name="Normal 5 2" xfId="66"/>
    <cellStyle name="Normal 68" xfId="67"/>
    <cellStyle name="Normal 7" xfId="68"/>
    <cellStyle name="Normal 70" xfId="69"/>
    <cellStyle name="Normal 72 10" xfId="70"/>
    <cellStyle name="Normal 74 10" xfId="71"/>
    <cellStyle name="Normal 78" xfId="72"/>
    <cellStyle name="Normal 79" xfId="73"/>
    <cellStyle name="Normal_Celtniecibas tames - Bernudarzi" xfId="74"/>
    <cellStyle name="Normal_DA_22.PII_ar kanaliz. tīkliem" xfId="75"/>
    <cellStyle name="Normal_Papildus darbi UK Jatnieku 66_euro_1" xfId="76"/>
    <cellStyle name="Normal_Polu_vidusskola_kopeja" xfId="77"/>
    <cellStyle name="Normal_Sheet1" xfId="78"/>
    <cellStyle name="Normal_Sheet10" xfId="79"/>
    <cellStyle name="Note" xfId="80"/>
    <cellStyle name="Output" xfId="81"/>
    <cellStyle name="Parastais 2" xfId="82"/>
    <cellStyle name="Percent" xfId="83"/>
    <cellStyle name="Style 1" xfId="84"/>
    <cellStyle name="Title" xfId="85"/>
    <cellStyle name="Total" xfId="86"/>
    <cellStyle name="Warning Text" xfId="87"/>
    <cellStyle name="Обычный 2" xfId="88"/>
    <cellStyle name="Стиль 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2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3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4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5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6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7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8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9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0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1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2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3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4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5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6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7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8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19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20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21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019925"/>
    <xdr:sp fLocksText="0">
      <xdr:nvSpPr>
        <xdr:cNvPr id="22" name="TextBox 2"/>
        <xdr:cNvSpPr txBox="1">
          <a:spLocks noChangeArrowheads="1"/>
        </xdr:cNvSpPr>
      </xdr:nvSpPr>
      <xdr:spPr>
        <a:xfrm>
          <a:off x="4495800" y="41481375"/>
          <a:ext cx="19050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23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24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25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26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27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28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29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30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31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32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33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34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35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36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37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38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39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40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41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42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43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44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45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46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47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48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49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50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85800"/>
    <xdr:sp fLocksText="0">
      <xdr:nvSpPr>
        <xdr:cNvPr id="51" name="TextBox 2"/>
        <xdr:cNvSpPr txBox="1">
          <a:spLocks noChangeArrowheads="1"/>
        </xdr:cNvSpPr>
      </xdr:nvSpPr>
      <xdr:spPr>
        <a:xfrm>
          <a:off x="4495800" y="41481375"/>
          <a:ext cx="857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52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53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85725" cy="657225"/>
    <xdr:sp fLocksText="0">
      <xdr:nvSpPr>
        <xdr:cNvPr id="54" name="TextBox 2"/>
        <xdr:cNvSpPr txBox="1">
          <a:spLocks noChangeArrowheads="1"/>
        </xdr:cNvSpPr>
      </xdr:nvSpPr>
      <xdr:spPr>
        <a:xfrm>
          <a:off x="4495800" y="414813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5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6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7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8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9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0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1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2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3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4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5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6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7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8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9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70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71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72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73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74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75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76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77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78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79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80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81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82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83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84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85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86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87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88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89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90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91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92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93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94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95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96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97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98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99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100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101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02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03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04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05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06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07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08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09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10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11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12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13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14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15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16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17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18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19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20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21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22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23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24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25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26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27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28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29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30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31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32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33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34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35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36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37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38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39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40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41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42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43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44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45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46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47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48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49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50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51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52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53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54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55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56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57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58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59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60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61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62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63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64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65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66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67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68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69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70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71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72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173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74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75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76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77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178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79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80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81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82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83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184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85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86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87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88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89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90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191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192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193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194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195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95250"/>
    <xdr:sp fLocksText="0">
      <xdr:nvSpPr>
        <xdr:cNvPr id="196" name="TextBox 2"/>
        <xdr:cNvSpPr txBox="1">
          <a:spLocks noChangeArrowheads="1"/>
        </xdr:cNvSpPr>
      </xdr:nvSpPr>
      <xdr:spPr>
        <a:xfrm>
          <a:off x="4495800" y="414813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97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98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199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200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201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202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203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204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205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206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207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76200"/>
    <xdr:sp fLocksText="0">
      <xdr:nvSpPr>
        <xdr:cNvPr id="208" name="TextBox 2"/>
        <xdr:cNvSpPr txBox="1">
          <a:spLocks noChangeArrowheads="1"/>
        </xdr:cNvSpPr>
      </xdr:nvSpPr>
      <xdr:spPr>
        <a:xfrm>
          <a:off x="4495800" y="414813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209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210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211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212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213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209550" cy="57150"/>
    <xdr:sp fLocksText="0">
      <xdr:nvSpPr>
        <xdr:cNvPr id="214" name="TextBox 2"/>
        <xdr:cNvSpPr txBox="1">
          <a:spLocks noChangeArrowheads="1"/>
        </xdr:cNvSpPr>
      </xdr:nvSpPr>
      <xdr:spPr>
        <a:xfrm>
          <a:off x="4495800" y="414813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15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16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17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18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19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20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21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22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23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24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25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26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27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28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29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30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31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32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33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34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35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36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37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38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39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40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41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242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43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44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245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46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47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48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49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50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51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52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53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54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55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56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57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58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59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60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61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62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63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64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65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66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67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68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69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70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71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72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73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74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75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76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77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78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79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80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81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82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83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84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85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86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87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88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89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90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91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92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293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94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95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96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97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98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299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00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01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02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03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04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05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06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07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08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09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10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11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12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13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14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15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16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17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18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19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20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21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22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23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24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25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26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27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28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29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30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31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32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33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34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35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36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37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38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39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40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41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42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43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44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45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46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47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48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49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50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51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52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53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54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55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56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57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58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59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60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61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62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63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64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65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66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67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68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69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70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71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72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73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74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75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76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77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78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79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80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81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82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83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84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85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86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87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88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89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90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391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92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93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94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95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96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97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98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399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00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01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02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03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04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05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06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07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08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09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10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11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12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13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14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15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16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17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18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19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20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21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22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23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24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25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26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27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28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29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30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31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32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33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34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35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36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37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38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39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40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41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42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43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44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45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46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47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48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49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50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51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52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53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54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55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56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57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58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59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60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61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62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63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64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65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66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67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68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69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70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71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72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73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74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75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76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77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78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79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80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81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82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83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84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85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86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87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88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89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90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91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92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93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94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95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96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497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98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499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00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01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02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03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04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05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06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07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08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09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10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11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12" name="AutoShape 104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13" name="AutoShape 105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14" name="AutoShape 106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15" name="AutoShape 107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16" name="AutoShape 108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28575" cy="161925"/>
    <xdr:sp>
      <xdr:nvSpPr>
        <xdr:cNvPr id="517" name="AutoShape 109" descr="image0011"/>
        <xdr:cNvSpPr>
          <a:spLocks noChangeAspect="1"/>
        </xdr:cNvSpPr>
      </xdr:nvSpPr>
      <xdr:spPr>
        <a:xfrm>
          <a:off x="3638550" y="41481375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18" name="AutoShape 353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19" name="AutoShape 354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20" name="AutoShape 355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21" name="AutoShape 356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22" name="AutoShape 357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23" name="AutoShape 358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24" name="AutoShape 359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38100" cy="161925"/>
    <xdr:sp>
      <xdr:nvSpPr>
        <xdr:cNvPr id="525" name="AutoShape 360" descr="image0011"/>
        <xdr:cNvSpPr>
          <a:spLocks noChangeAspect="1"/>
        </xdr:cNvSpPr>
      </xdr:nvSpPr>
      <xdr:spPr>
        <a:xfrm>
          <a:off x="3638550" y="414813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371475</xdr:colOff>
      <xdr:row>47</xdr:row>
      <xdr:rowOff>161925</xdr:rowOff>
    </xdr:from>
    <xdr:ext cx="190500" cy="1057275"/>
    <xdr:sp fLocksText="0">
      <xdr:nvSpPr>
        <xdr:cNvPr id="526" name="TextBox 2"/>
        <xdr:cNvSpPr txBox="1">
          <a:spLocks noChangeArrowheads="1"/>
        </xdr:cNvSpPr>
      </xdr:nvSpPr>
      <xdr:spPr>
        <a:xfrm>
          <a:off x="4476750" y="9820275"/>
          <a:ext cx="1905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27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28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29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30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31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32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33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34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35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36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37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38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39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40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41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42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43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44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45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46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47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48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49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50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51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52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53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54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55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56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57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58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59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60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61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62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63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64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65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66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67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68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69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70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71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72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73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74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75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76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77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78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79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580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81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82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83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84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585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586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587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588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589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590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591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592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593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594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595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596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597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598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599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00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01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02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03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04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05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06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07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08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09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10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11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12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13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14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15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16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17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18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19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20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21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22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23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24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25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26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27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28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29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30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31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32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33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34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35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36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37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38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39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40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41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42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43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44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45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46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47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48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49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50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51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52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53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54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55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56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57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58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59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60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61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62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63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64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65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66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67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68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69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70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61950"/>
    <xdr:sp fLocksText="0">
      <xdr:nvSpPr>
        <xdr:cNvPr id="671" name="TextBox 2"/>
        <xdr:cNvSpPr txBox="1">
          <a:spLocks noChangeArrowheads="1"/>
        </xdr:cNvSpPr>
      </xdr:nvSpPr>
      <xdr:spPr>
        <a:xfrm>
          <a:off x="4495800" y="414813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72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73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74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75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333375"/>
    <xdr:sp fLocksText="0">
      <xdr:nvSpPr>
        <xdr:cNvPr id="676" name="TextBox 2"/>
        <xdr:cNvSpPr txBox="1">
          <a:spLocks noChangeArrowheads="1"/>
        </xdr:cNvSpPr>
      </xdr:nvSpPr>
      <xdr:spPr>
        <a:xfrm>
          <a:off x="4495800" y="414813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77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78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79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80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81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82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83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84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85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86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87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88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89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90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91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92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693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94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95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96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97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98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699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00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01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02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03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04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05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06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07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08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09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10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11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12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13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14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15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16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17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18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19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20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21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22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23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24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25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26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27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28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29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30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31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32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33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34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35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71500"/>
    <xdr:sp fLocksText="0">
      <xdr:nvSpPr>
        <xdr:cNvPr id="736" name="TextBox 2"/>
        <xdr:cNvSpPr txBox="1">
          <a:spLocks noChangeArrowheads="1"/>
        </xdr:cNvSpPr>
      </xdr:nvSpPr>
      <xdr:spPr>
        <a:xfrm>
          <a:off x="4495800" y="41481375"/>
          <a:ext cx="190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37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38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39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42925"/>
    <xdr:sp fLocksText="0">
      <xdr:nvSpPr>
        <xdr:cNvPr id="740" name="TextBox 2"/>
        <xdr:cNvSpPr txBox="1">
          <a:spLocks noChangeArrowheads="1"/>
        </xdr:cNvSpPr>
      </xdr:nvSpPr>
      <xdr:spPr>
        <a:xfrm>
          <a:off x="4495800" y="414813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41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42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43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44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45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46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47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48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49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50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51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52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53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54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55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56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57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58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59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60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61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62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63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64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65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66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67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68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69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70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71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72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73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74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75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76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77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78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79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80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81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82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83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84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85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86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87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88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89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90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91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92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93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609600"/>
    <xdr:sp fLocksText="0">
      <xdr:nvSpPr>
        <xdr:cNvPr id="794" name="TextBox 2"/>
        <xdr:cNvSpPr txBox="1">
          <a:spLocks noChangeArrowheads="1"/>
        </xdr:cNvSpPr>
      </xdr:nvSpPr>
      <xdr:spPr>
        <a:xfrm>
          <a:off x="4495800" y="41481375"/>
          <a:ext cx="190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95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96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97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98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581025"/>
    <xdr:sp fLocksText="0">
      <xdr:nvSpPr>
        <xdr:cNvPr id="799" name="TextBox 2"/>
        <xdr:cNvSpPr txBox="1">
          <a:spLocks noChangeArrowheads="1"/>
        </xdr:cNvSpPr>
      </xdr:nvSpPr>
      <xdr:spPr>
        <a:xfrm>
          <a:off x="4495800" y="4148137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00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01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02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03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04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05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06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07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08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09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10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11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12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13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14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15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16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17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18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19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20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21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22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23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24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25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26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809625"/>
    <xdr:sp fLocksText="0">
      <xdr:nvSpPr>
        <xdr:cNvPr id="827" name="TextBox 2"/>
        <xdr:cNvSpPr txBox="1">
          <a:spLocks noChangeArrowheads="1"/>
        </xdr:cNvSpPr>
      </xdr:nvSpPr>
      <xdr:spPr>
        <a:xfrm>
          <a:off x="4495800" y="41481375"/>
          <a:ext cx="190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28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29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30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204</xdr:row>
      <xdr:rowOff>0</xdr:rowOff>
    </xdr:from>
    <xdr:ext cx="190500" cy="781050"/>
    <xdr:sp fLocksText="0">
      <xdr:nvSpPr>
        <xdr:cNvPr id="831" name="TextBox 2"/>
        <xdr:cNvSpPr txBox="1">
          <a:spLocks noChangeArrowheads="1"/>
        </xdr:cNvSpPr>
      </xdr:nvSpPr>
      <xdr:spPr>
        <a:xfrm>
          <a:off x="4495800" y="41481375"/>
          <a:ext cx="1905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2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3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4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5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6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7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8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9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0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1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2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3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4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5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6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7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10096500"/>
    <xdr:sp fLocksText="0">
      <xdr:nvSpPr>
        <xdr:cNvPr id="18" name="TextBox 2"/>
        <xdr:cNvSpPr txBox="1">
          <a:spLocks noChangeArrowheads="1"/>
        </xdr:cNvSpPr>
      </xdr:nvSpPr>
      <xdr:spPr>
        <a:xfrm>
          <a:off x="4352925" y="0"/>
          <a:ext cx="371475" cy="1009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19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20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21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22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23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24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25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26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27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28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29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30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31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32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33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34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35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36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37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38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39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40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41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42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43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44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45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46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38200"/>
    <xdr:sp fLocksText="0">
      <xdr:nvSpPr>
        <xdr:cNvPr id="47" name="TextBox 2"/>
        <xdr:cNvSpPr txBox="1">
          <a:spLocks noChangeArrowheads="1"/>
        </xdr:cNvSpPr>
      </xdr:nvSpPr>
      <xdr:spPr>
        <a:xfrm>
          <a:off x="4352925" y="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48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49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50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85725" cy="809625"/>
    <xdr:sp fLocksText="0">
      <xdr:nvSpPr>
        <xdr:cNvPr id="51" name="TextBox 2"/>
        <xdr:cNvSpPr txBox="1">
          <a:spLocks noChangeArrowheads="1"/>
        </xdr:cNvSpPr>
      </xdr:nvSpPr>
      <xdr:spPr>
        <a:xfrm>
          <a:off x="4352925" y="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52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53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54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55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56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57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58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59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60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61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62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63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64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65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66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67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68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69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70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71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72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73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74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75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76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77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78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79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80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81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82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83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84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85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86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87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88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89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90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91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92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93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94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95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96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97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98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99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00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01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02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03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04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05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06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07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08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09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10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11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12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13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14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15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16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17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18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19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20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21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22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23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24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25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26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27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28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29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30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31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32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33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34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35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36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37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38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39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40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41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42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43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44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45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46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47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48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49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50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51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52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53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54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55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56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57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58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59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60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61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62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63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64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65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66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67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68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69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70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71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72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73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74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75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38150"/>
    <xdr:sp fLocksText="0">
      <xdr:nvSpPr>
        <xdr:cNvPr id="176" name="TextBox 2"/>
        <xdr:cNvSpPr txBox="1">
          <a:spLocks noChangeArrowheads="1"/>
        </xdr:cNvSpPr>
      </xdr:nvSpPr>
      <xdr:spPr>
        <a:xfrm>
          <a:off x="4352925" y="0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77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78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79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80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409575"/>
    <xdr:sp fLocksText="0">
      <xdr:nvSpPr>
        <xdr:cNvPr id="181" name="TextBox 2"/>
        <xdr:cNvSpPr txBox="1">
          <a:spLocks noChangeArrowheads="1"/>
        </xdr:cNvSpPr>
      </xdr:nvSpPr>
      <xdr:spPr>
        <a:xfrm>
          <a:off x="4352925" y="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82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83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84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85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86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187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88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89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90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91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92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193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94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95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96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97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98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95250"/>
    <xdr:sp fLocksText="0">
      <xdr:nvSpPr>
        <xdr:cNvPr id="199" name="TextBox 2"/>
        <xdr:cNvSpPr txBox="1">
          <a:spLocks noChangeArrowheads="1"/>
        </xdr:cNvSpPr>
      </xdr:nvSpPr>
      <xdr:spPr>
        <a:xfrm>
          <a:off x="4352925" y="0"/>
          <a:ext cx="390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00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01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02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03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04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05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206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207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208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209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210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76200"/>
    <xdr:sp fLocksText="0">
      <xdr:nvSpPr>
        <xdr:cNvPr id="211" name="TextBox 2"/>
        <xdr:cNvSpPr txBox="1">
          <a:spLocks noChangeArrowheads="1"/>
        </xdr:cNvSpPr>
      </xdr:nvSpPr>
      <xdr:spPr>
        <a:xfrm>
          <a:off x="4352925" y="0"/>
          <a:ext cx="390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12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13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14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15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16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90525" cy="57150"/>
    <xdr:sp fLocksText="0">
      <xdr:nvSpPr>
        <xdr:cNvPr id="217" name="TextBox 2"/>
        <xdr:cNvSpPr txBox="1">
          <a:spLocks noChangeArrowheads="1"/>
        </xdr:cNvSpPr>
      </xdr:nvSpPr>
      <xdr:spPr>
        <a:xfrm>
          <a:off x="4352925" y="0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18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19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20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21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22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23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24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25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26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27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28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29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30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31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32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33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34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35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36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37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38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39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40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41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42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43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44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85800"/>
    <xdr:sp fLocksText="0">
      <xdr:nvSpPr>
        <xdr:cNvPr id="245" name="TextBox 2"/>
        <xdr:cNvSpPr txBox="1">
          <a:spLocks noChangeArrowheads="1"/>
        </xdr:cNvSpPr>
      </xdr:nvSpPr>
      <xdr:spPr>
        <a:xfrm>
          <a:off x="4352925" y="0"/>
          <a:ext cx="371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46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0</xdr:row>
      <xdr:rowOff>0</xdr:rowOff>
    </xdr:from>
    <xdr:ext cx="371475" cy="657225"/>
    <xdr:sp fLocksText="0">
      <xdr:nvSpPr>
        <xdr:cNvPr id="247" name="TextBox 2"/>
        <xdr:cNvSpPr txBox="1">
          <a:spLocks noChangeArrowheads="1"/>
        </xdr:cNvSpPr>
      </xdr:nvSpPr>
      <xdr:spPr>
        <a:xfrm>
          <a:off x="4352925" y="0"/>
          <a:ext cx="371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48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49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0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1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2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3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4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5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6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7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8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59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0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1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2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3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4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5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6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7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8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69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534150"/>
    <xdr:sp fLocksText="0">
      <xdr:nvSpPr>
        <xdr:cNvPr id="270" name="TextBox 2"/>
        <xdr:cNvSpPr txBox="1">
          <a:spLocks noChangeArrowheads="1"/>
        </xdr:cNvSpPr>
      </xdr:nvSpPr>
      <xdr:spPr>
        <a:xfrm>
          <a:off x="4352925" y="1007745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71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72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73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74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75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76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77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78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79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80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81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82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83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84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85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86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87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88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89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90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91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92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93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294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95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96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97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98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66750"/>
    <xdr:sp fLocksText="0">
      <xdr:nvSpPr>
        <xdr:cNvPr id="299" name="TextBox 2"/>
        <xdr:cNvSpPr txBox="1">
          <a:spLocks noChangeArrowheads="1"/>
        </xdr:cNvSpPr>
      </xdr:nvSpPr>
      <xdr:spPr>
        <a:xfrm>
          <a:off x="4352925" y="37338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300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301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302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85725" cy="638175"/>
    <xdr:sp fLocksText="0">
      <xdr:nvSpPr>
        <xdr:cNvPr id="303" name="TextBox 2"/>
        <xdr:cNvSpPr txBox="1">
          <a:spLocks noChangeArrowheads="1"/>
        </xdr:cNvSpPr>
      </xdr:nvSpPr>
      <xdr:spPr>
        <a:xfrm>
          <a:off x="4352925" y="373380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04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05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06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07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08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09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10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11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12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13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14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15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16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17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18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19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20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21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22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23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24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25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26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27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28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29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30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31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32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52425"/>
    <xdr:sp fLocksText="0">
      <xdr:nvSpPr>
        <xdr:cNvPr id="333" name="TextBox 2"/>
        <xdr:cNvSpPr txBox="1">
          <a:spLocks noChangeArrowheads="1"/>
        </xdr:cNvSpPr>
      </xdr:nvSpPr>
      <xdr:spPr>
        <a:xfrm>
          <a:off x="4352925" y="373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34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35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36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190500" cy="323850"/>
    <xdr:sp fLocksText="0">
      <xdr:nvSpPr>
        <xdr:cNvPr id="337" name="TextBox 2"/>
        <xdr:cNvSpPr txBox="1">
          <a:spLocks noChangeArrowheads="1"/>
        </xdr:cNvSpPr>
      </xdr:nvSpPr>
      <xdr:spPr>
        <a:xfrm>
          <a:off x="4352925" y="37338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38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39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40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41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42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43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44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45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46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47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48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49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350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351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352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353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354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355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56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57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58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59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60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61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62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63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64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65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66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367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68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69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70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71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72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373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7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7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7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7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7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7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8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8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8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83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8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85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8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8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8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8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9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91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9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93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9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95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96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397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9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39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0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01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02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0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0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05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06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07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08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0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1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11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12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1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1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1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16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17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18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1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2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2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22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2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2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2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2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42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28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2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3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3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43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33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34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35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36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37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38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39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40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41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42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43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44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445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446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447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448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449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76200"/>
    <xdr:sp fLocksText="0">
      <xdr:nvSpPr>
        <xdr:cNvPr id="450" name="TextBox 2"/>
        <xdr:cNvSpPr txBox="1">
          <a:spLocks noChangeArrowheads="1"/>
        </xdr:cNvSpPr>
      </xdr:nvSpPr>
      <xdr:spPr>
        <a:xfrm>
          <a:off x="4352925" y="1007745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51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52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53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54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55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56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57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58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59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60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61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66675"/>
    <xdr:sp fLocksText="0">
      <xdr:nvSpPr>
        <xdr:cNvPr id="462" name="TextBox 2"/>
        <xdr:cNvSpPr txBox="1">
          <a:spLocks noChangeArrowheads="1"/>
        </xdr:cNvSpPr>
      </xdr:nvSpPr>
      <xdr:spPr>
        <a:xfrm>
          <a:off x="4352925" y="10077450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63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64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65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66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67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209550" cy="47625"/>
    <xdr:sp fLocksText="0">
      <xdr:nvSpPr>
        <xdr:cNvPr id="468" name="TextBox 2"/>
        <xdr:cNvSpPr txBox="1">
          <a:spLocks noChangeArrowheads="1"/>
        </xdr:cNvSpPr>
      </xdr:nvSpPr>
      <xdr:spPr>
        <a:xfrm>
          <a:off x="4352925" y="100774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69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70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71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72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73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74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75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76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77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78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79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80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81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82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83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84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8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86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87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88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89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90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91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92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93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94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9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496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97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98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499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500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01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02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03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04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05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06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07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08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09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10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11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12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13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14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15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16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17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18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19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20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21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22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23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24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25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26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27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28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90550"/>
    <xdr:sp fLocksText="0">
      <xdr:nvSpPr>
        <xdr:cNvPr id="529" name="TextBox 2"/>
        <xdr:cNvSpPr txBox="1">
          <a:spLocks noChangeArrowheads="1"/>
        </xdr:cNvSpPr>
      </xdr:nvSpPr>
      <xdr:spPr>
        <a:xfrm>
          <a:off x="4352925" y="100774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30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31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85725" cy="571500"/>
    <xdr:sp fLocksText="0">
      <xdr:nvSpPr>
        <xdr:cNvPr id="532" name="TextBox 2"/>
        <xdr:cNvSpPr txBox="1">
          <a:spLocks noChangeArrowheads="1"/>
        </xdr:cNvSpPr>
      </xdr:nvSpPr>
      <xdr:spPr>
        <a:xfrm>
          <a:off x="4352925" y="100774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3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3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3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3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3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3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3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4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4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4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4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4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4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4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4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4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4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5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5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5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53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5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5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5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5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5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5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56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56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62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63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64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65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66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67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68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69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70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71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72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73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74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75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76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77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78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79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80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81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82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83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84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85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86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87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88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89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90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91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92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93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94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95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96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597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98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599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00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01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02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03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04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05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06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07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08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09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10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11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12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13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14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615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16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17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18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19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620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21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22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23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24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25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26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27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28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29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30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31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32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33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34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35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36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37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38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39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40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41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42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43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44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45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46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47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648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49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50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651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52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5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5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5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5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5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58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5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6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6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6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63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6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6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6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6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6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6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7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7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7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73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7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75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7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7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7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7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8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81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8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83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8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85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86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87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8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8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9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91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92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69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9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95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96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97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98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69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0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01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02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0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0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0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06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07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08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0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1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11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12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13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14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1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16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17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18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19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20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21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22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23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24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2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26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27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28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29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30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31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32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33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34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3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36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37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738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39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40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41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742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4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4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4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4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4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4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4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5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5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5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53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5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5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5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5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5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5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6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6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62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63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6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65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66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67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68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6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7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71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72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73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74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75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76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77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78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79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80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81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82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8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8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85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86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87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88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8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9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91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92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93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94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95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304800"/>
    <xdr:sp fLocksText="0">
      <xdr:nvSpPr>
        <xdr:cNvPr id="796" name="TextBox 2"/>
        <xdr:cNvSpPr txBox="1">
          <a:spLocks noChangeArrowheads="1"/>
        </xdr:cNvSpPr>
      </xdr:nvSpPr>
      <xdr:spPr>
        <a:xfrm>
          <a:off x="4352925" y="10077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97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98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799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800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285750"/>
    <xdr:sp fLocksText="0">
      <xdr:nvSpPr>
        <xdr:cNvPr id="801" name="TextBox 2"/>
        <xdr:cNvSpPr txBox="1">
          <a:spLocks noChangeArrowheads="1"/>
        </xdr:cNvSpPr>
      </xdr:nvSpPr>
      <xdr:spPr>
        <a:xfrm>
          <a:off x="4352925" y="100774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02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03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04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0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06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07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08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09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10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11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12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13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14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1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16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17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18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19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20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21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22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23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24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2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26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27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28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29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30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31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32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33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34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3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36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37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38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39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40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41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42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43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44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45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46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47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48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49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50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51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52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53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54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55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56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57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58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59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60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95300"/>
    <xdr:sp fLocksText="0">
      <xdr:nvSpPr>
        <xdr:cNvPr id="861" name="TextBox 2"/>
        <xdr:cNvSpPr txBox="1">
          <a:spLocks noChangeArrowheads="1"/>
        </xdr:cNvSpPr>
      </xdr:nvSpPr>
      <xdr:spPr>
        <a:xfrm>
          <a:off x="4352925" y="10077450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62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63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64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476250"/>
    <xdr:sp fLocksText="0">
      <xdr:nvSpPr>
        <xdr:cNvPr id="865" name="TextBox 2"/>
        <xdr:cNvSpPr txBox="1">
          <a:spLocks noChangeArrowheads="1"/>
        </xdr:cNvSpPr>
      </xdr:nvSpPr>
      <xdr:spPr>
        <a:xfrm>
          <a:off x="4352925" y="10077450"/>
          <a:ext cx="190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66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67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68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69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70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71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72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73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74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75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76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77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78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79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80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81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82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83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84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85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86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87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88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89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90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91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92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93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94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895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96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97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98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899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00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01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02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03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04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05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06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07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08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09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10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11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12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13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14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15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16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17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18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33400"/>
    <xdr:sp fLocksText="0">
      <xdr:nvSpPr>
        <xdr:cNvPr id="919" name="TextBox 2"/>
        <xdr:cNvSpPr txBox="1">
          <a:spLocks noChangeArrowheads="1"/>
        </xdr:cNvSpPr>
      </xdr:nvSpPr>
      <xdr:spPr>
        <a:xfrm>
          <a:off x="4352925" y="100774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20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21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22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23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504825"/>
    <xdr:sp fLocksText="0">
      <xdr:nvSpPr>
        <xdr:cNvPr id="924" name="TextBox 2"/>
        <xdr:cNvSpPr txBox="1">
          <a:spLocks noChangeArrowheads="1"/>
        </xdr:cNvSpPr>
      </xdr:nvSpPr>
      <xdr:spPr>
        <a:xfrm>
          <a:off x="4352925" y="10077450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25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26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27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28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29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30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31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32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33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34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35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36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37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38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39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40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41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42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43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44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45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46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47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48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49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50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51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95325"/>
    <xdr:sp fLocksText="0">
      <xdr:nvSpPr>
        <xdr:cNvPr id="952" name="TextBox 2"/>
        <xdr:cNvSpPr txBox="1">
          <a:spLocks noChangeArrowheads="1"/>
        </xdr:cNvSpPr>
      </xdr:nvSpPr>
      <xdr:spPr>
        <a:xfrm>
          <a:off x="4352925" y="10077450"/>
          <a:ext cx="190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53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54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55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31</xdr:row>
      <xdr:rowOff>0</xdr:rowOff>
    </xdr:from>
    <xdr:ext cx="190500" cy="666750"/>
    <xdr:sp fLocksText="0">
      <xdr:nvSpPr>
        <xdr:cNvPr id="956" name="TextBox 2"/>
        <xdr:cNvSpPr txBox="1">
          <a:spLocks noChangeArrowheads="1"/>
        </xdr:cNvSpPr>
      </xdr:nvSpPr>
      <xdr:spPr>
        <a:xfrm>
          <a:off x="4352925" y="1007745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215"/>
  <sheetViews>
    <sheetView showZeros="0" zoomScalePageLayoutView="0" workbookViewId="0" topLeftCell="A175">
      <selection activeCell="A2" sqref="A2:G2"/>
    </sheetView>
  </sheetViews>
  <sheetFormatPr defaultColWidth="11.421875" defaultRowHeight="15"/>
  <cols>
    <col min="1" max="1" width="5.421875" style="2" customWidth="1"/>
    <col min="2" max="2" width="8.7109375" style="14" customWidth="1"/>
    <col min="3" max="3" width="40.421875" style="14" customWidth="1"/>
    <col min="4" max="4" width="7.00390625" style="14" customWidth="1"/>
    <col min="5" max="5" width="8.7109375" style="14" customWidth="1"/>
    <col min="6" max="6" width="8.00390625" style="2" customWidth="1"/>
    <col min="7" max="7" width="7.00390625" style="14" customWidth="1"/>
    <col min="8" max="8" width="9.421875" style="14" customWidth="1"/>
    <col min="9" max="9" width="9.57421875" style="14" customWidth="1"/>
    <col min="10" max="10" width="8.140625" style="14" customWidth="1"/>
    <col min="11" max="13" width="9.421875" style="14" customWidth="1"/>
    <col min="14" max="14" width="10.421875" style="14" customWidth="1"/>
    <col min="15" max="15" width="9.421875" style="14" customWidth="1"/>
    <col min="16" max="16" width="10.8515625" style="14" customWidth="1"/>
    <col min="17" max="16384" width="11.421875" style="13" customWidth="1"/>
  </cols>
  <sheetData>
    <row r="1" spans="1:16" s="1" customFormat="1" ht="18" customHeight="1">
      <c r="A1" s="205" t="s">
        <v>219</v>
      </c>
      <c r="B1" s="205"/>
      <c r="C1" s="205"/>
      <c r="D1" s="205"/>
      <c r="E1" s="205"/>
      <c r="F1" s="205"/>
      <c r="G1" s="20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1" customFormat="1" ht="15.75" customHeight="1">
      <c r="A2" s="206" t="s">
        <v>41</v>
      </c>
      <c r="B2" s="206"/>
      <c r="C2" s="206"/>
      <c r="D2" s="206"/>
      <c r="E2" s="206"/>
      <c r="F2" s="206"/>
      <c r="G2" s="20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" customFormat="1" ht="15.75" customHeight="1">
      <c r="A3" s="207" t="s">
        <v>5</v>
      </c>
      <c r="B3" s="207"/>
      <c r="C3" s="207"/>
      <c r="D3" s="207"/>
      <c r="E3" s="207"/>
      <c r="F3" s="207"/>
      <c r="G3" s="20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customHeight="1">
      <c r="A5" s="208" t="s">
        <v>221</v>
      </c>
      <c r="B5" s="208"/>
      <c r="C5" s="208"/>
      <c r="D5" s="208"/>
      <c r="E5" s="208"/>
      <c r="F5" s="208"/>
      <c r="G5" s="208"/>
      <c r="H5" s="7"/>
      <c r="I5" s="7"/>
      <c r="J5" s="7"/>
      <c r="K5" s="7"/>
      <c r="L5" s="5"/>
      <c r="M5" s="5"/>
      <c r="N5" s="5"/>
      <c r="O5" s="5"/>
      <c r="P5" s="5"/>
    </row>
    <row r="6" spans="1:16" ht="15.75" customHeight="1">
      <c r="A6" s="208" t="s">
        <v>222</v>
      </c>
      <c r="B6" s="208"/>
      <c r="C6" s="208"/>
      <c r="D6" s="208"/>
      <c r="E6" s="208"/>
      <c r="F6" s="208"/>
      <c r="G6" s="208"/>
      <c r="H6" s="7"/>
      <c r="I6" s="7"/>
      <c r="J6" s="7"/>
      <c r="K6" s="7"/>
      <c r="L6" s="7"/>
      <c r="M6" s="7"/>
      <c r="N6" s="7"/>
      <c r="O6" s="7"/>
      <c r="P6" s="7"/>
    </row>
    <row r="7" spans="1:16" ht="15.75" customHeight="1">
      <c r="A7" s="208" t="s">
        <v>223</v>
      </c>
      <c r="B7" s="208"/>
      <c r="C7" s="208"/>
      <c r="D7" s="208"/>
      <c r="E7" s="208"/>
      <c r="F7" s="208"/>
      <c r="G7" s="208"/>
      <c r="H7" s="7"/>
      <c r="I7" s="7"/>
      <c r="J7" s="7"/>
      <c r="K7" s="7"/>
      <c r="L7" s="7"/>
      <c r="M7" s="7"/>
      <c r="N7" s="7"/>
      <c r="O7" s="7"/>
      <c r="P7" s="7"/>
    </row>
    <row r="8" spans="1:16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.75">
      <c r="A9" s="73" t="s">
        <v>199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5.75">
      <c r="A10" s="74" t="s">
        <v>224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.75">
      <c r="A11" s="74" t="s">
        <v>200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2"/>
      <c r="O11" s="72"/>
      <c r="P11" s="7"/>
    </row>
    <row r="12" spans="1:16" ht="15.75" customHeight="1">
      <c r="A12" s="8"/>
      <c r="B12" s="8"/>
      <c r="C12" s="8"/>
      <c r="D12" s="70"/>
      <c r="E12" s="8"/>
      <c r="F12" s="8"/>
      <c r="G12" s="8"/>
      <c r="H12" s="8"/>
      <c r="I12" s="209"/>
      <c r="J12" s="209"/>
      <c r="K12" s="209"/>
      <c r="L12" s="209"/>
      <c r="M12" s="209"/>
      <c r="N12" s="209"/>
      <c r="O12" s="209"/>
      <c r="P12" s="209"/>
    </row>
    <row r="13" spans="1:16" ht="15.75" customHeight="1">
      <c r="A13" s="210" t="s">
        <v>6</v>
      </c>
      <c r="B13" s="210" t="s">
        <v>7</v>
      </c>
      <c r="C13" s="211" t="s">
        <v>8</v>
      </c>
      <c r="D13" s="210" t="s">
        <v>9</v>
      </c>
      <c r="E13" s="212" t="s">
        <v>10</v>
      </c>
      <c r="F13" s="210" t="s">
        <v>225</v>
      </c>
      <c r="G13" s="210" t="s">
        <v>226</v>
      </c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ht="71.25" customHeight="1">
      <c r="A14" s="210"/>
      <c r="B14" s="210"/>
      <c r="C14" s="211"/>
      <c r="D14" s="210"/>
      <c r="E14" s="212"/>
      <c r="F14" s="210"/>
      <c r="G14" s="210"/>
      <c r="H14" s="88"/>
      <c r="I14" s="88"/>
      <c r="J14" s="88"/>
      <c r="K14" s="88"/>
      <c r="L14" s="88"/>
      <c r="M14" s="88"/>
      <c r="N14" s="88"/>
      <c r="O14" s="88"/>
      <c r="P14" s="88"/>
    </row>
    <row r="15" spans="1:16" ht="15.75">
      <c r="A15" s="9">
        <v>1</v>
      </c>
      <c r="B15" s="9">
        <v>2</v>
      </c>
      <c r="C15" s="9">
        <v>3</v>
      </c>
      <c r="D15" s="9">
        <v>4</v>
      </c>
      <c r="E15" s="20">
        <v>5</v>
      </c>
      <c r="F15" s="9">
        <v>6</v>
      </c>
      <c r="G15" s="9">
        <v>7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s="47" customFormat="1" ht="12.75">
      <c r="A16" s="44"/>
      <c r="B16" s="44"/>
      <c r="C16" s="45" t="s">
        <v>75</v>
      </c>
      <c r="D16" s="45"/>
      <c r="E16" s="75"/>
      <c r="F16" s="65"/>
      <c r="G16" s="43"/>
      <c r="H16" s="91"/>
      <c r="I16" s="92"/>
      <c r="J16" s="92"/>
      <c r="K16" s="92"/>
      <c r="L16" s="91"/>
      <c r="M16" s="91"/>
      <c r="N16" s="91"/>
      <c r="O16" s="91"/>
      <c r="P16" s="92"/>
    </row>
    <row r="17" spans="1:16" s="47" customFormat="1" ht="12.75">
      <c r="A17" s="41">
        <v>1</v>
      </c>
      <c r="B17" s="41"/>
      <c r="C17" s="42" t="s">
        <v>76</v>
      </c>
      <c r="D17" s="29" t="s">
        <v>36</v>
      </c>
      <c r="E17" s="76">
        <v>105</v>
      </c>
      <c r="F17" s="65"/>
      <c r="G17" s="16"/>
      <c r="H17" s="91"/>
      <c r="I17" s="90"/>
      <c r="J17" s="93"/>
      <c r="K17" s="92"/>
      <c r="L17" s="91"/>
      <c r="M17" s="91"/>
      <c r="N17" s="91"/>
      <c r="O17" s="91"/>
      <c r="P17" s="92"/>
    </row>
    <row r="18" spans="1:16" s="47" customFormat="1" ht="25.5">
      <c r="A18" s="41">
        <f aca="true" t="shared" si="0" ref="A18:A24">A17+1</f>
        <v>2</v>
      </c>
      <c r="B18" s="41"/>
      <c r="C18" s="42" t="s">
        <v>204</v>
      </c>
      <c r="D18" s="29" t="s">
        <v>36</v>
      </c>
      <c r="E18" s="76">
        <v>655</v>
      </c>
      <c r="F18" s="65"/>
      <c r="G18" s="16"/>
      <c r="H18" s="91"/>
      <c r="I18" s="90"/>
      <c r="J18" s="93"/>
      <c r="K18" s="92"/>
      <c r="L18" s="91"/>
      <c r="M18" s="91"/>
      <c r="N18" s="91"/>
      <c r="O18" s="91"/>
      <c r="P18" s="92"/>
    </row>
    <row r="19" spans="1:16" s="47" customFormat="1" ht="12.75">
      <c r="A19" s="41">
        <f>A18+1</f>
        <v>3</v>
      </c>
      <c r="B19" s="41"/>
      <c r="C19" s="42" t="s">
        <v>77</v>
      </c>
      <c r="D19" s="29" t="s">
        <v>21</v>
      </c>
      <c r="E19" s="76">
        <v>1</v>
      </c>
      <c r="F19" s="65"/>
      <c r="G19" s="16"/>
      <c r="H19" s="91"/>
      <c r="I19" s="90"/>
      <c r="J19" s="93"/>
      <c r="K19" s="92"/>
      <c r="L19" s="91"/>
      <c r="M19" s="91"/>
      <c r="N19" s="91"/>
      <c r="O19" s="91"/>
      <c r="P19" s="92"/>
    </row>
    <row r="20" spans="1:16" s="47" customFormat="1" ht="16.5" customHeight="1">
      <c r="A20" s="41">
        <f t="shared" si="0"/>
        <v>4</v>
      </c>
      <c r="B20" s="41"/>
      <c r="C20" s="42" t="s">
        <v>78</v>
      </c>
      <c r="D20" s="29" t="s">
        <v>11</v>
      </c>
      <c r="E20" s="76">
        <v>153</v>
      </c>
      <c r="F20" s="65"/>
      <c r="G20" s="16"/>
      <c r="H20" s="91"/>
      <c r="I20" s="90"/>
      <c r="J20" s="93"/>
      <c r="K20" s="92"/>
      <c r="L20" s="91"/>
      <c r="M20" s="91"/>
      <c r="N20" s="91"/>
      <c r="O20" s="91"/>
      <c r="P20" s="92"/>
    </row>
    <row r="21" spans="1:16" s="47" customFormat="1" ht="16.5" customHeight="1">
      <c r="A21" s="132" t="s">
        <v>238</v>
      </c>
      <c r="B21" s="41"/>
      <c r="C21" s="42" t="s">
        <v>237</v>
      </c>
      <c r="D21" s="29" t="s">
        <v>11</v>
      </c>
      <c r="E21" s="76">
        <v>140</v>
      </c>
      <c r="F21" s="65"/>
      <c r="G21" s="16"/>
      <c r="H21" s="91"/>
      <c r="I21" s="90"/>
      <c r="J21" s="93"/>
      <c r="K21" s="92"/>
      <c r="L21" s="91"/>
      <c r="M21" s="91"/>
      <c r="N21" s="91"/>
      <c r="O21" s="91"/>
      <c r="P21" s="92"/>
    </row>
    <row r="22" spans="1:16" s="47" customFormat="1" ht="12.75">
      <c r="A22" s="41">
        <v>5</v>
      </c>
      <c r="B22" s="41"/>
      <c r="C22" s="42" t="s">
        <v>79</v>
      </c>
      <c r="D22" s="29" t="s">
        <v>36</v>
      </c>
      <c r="E22" s="76">
        <v>547</v>
      </c>
      <c r="F22" s="65"/>
      <c r="G22" s="16"/>
      <c r="H22" s="91"/>
      <c r="I22" s="90"/>
      <c r="J22" s="93"/>
      <c r="K22" s="92"/>
      <c r="L22" s="91"/>
      <c r="M22" s="91"/>
      <c r="N22" s="91"/>
      <c r="O22" s="91"/>
      <c r="P22" s="92"/>
    </row>
    <row r="23" spans="1:16" s="47" customFormat="1" ht="12.75">
      <c r="A23" s="41">
        <f t="shared" si="0"/>
        <v>6</v>
      </c>
      <c r="B23" s="41"/>
      <c r="C23" s="42" t="s">
        <v>80</v>
      </c>
      <c r="D23" s="29" t="s">
        <v>36</v>
      </c>
      <c r="E23" s="76">
        <v>547</v>
      </c>
      <c r="F23" s="65"/>
      <c r="G23" s="16"/>
      <c r="H23" s="91"/>
      <c r="I23" s="90"/>
      <c r="J23" s="93"/>
      <c r="K23" s="92"/>
      <c r="L23" s="91"/>
      <c r="M23" s="91"/>
      <c r="N23" s="91"/>
      <c r="O23" s="91"/>
      <c r="P23" s="92"/>
    </row>
    <row r="24" spans="1:16" s="47" customFormat="1" ht="25.5">
      <c r="A24" s="41">
        <f t="shared" si="0"/>
        <v>7</v>
      </c>
      <c r="B24" s="41"/>
      <c r="C24" s="42" t="s">
        <v>81</v>
      </c>
      <c r="D24" s="29" t="s">
        <v>32</v>
      </c>
      <c r="E24" s="76">
        <v>25</v>
      </c>
      <c r="F24" s="65"/>
      <c r="G24" s="16"/>
      <c r="H24" s="91"/>
      <c r="I24" s="90"/>
      <c r="J24" s="93"/>
      <c r="K24" s="92"/>
      <c r="L24" s="91"/>
      <c r="M24" s="91"/>
      <c r="N24" s="91"/>
      <c r="O24" s="91"/>
      <c r="P24" s="92"/>
    </row>
    <row r="25" spans="1:16" s="47" customFormat="1" ht="12.75">
      <c r="A25" s="41">
        <v>8</v>
      </c>
      <c r="B25" s="41"/>
      <c r="C25" s="42" t="s">
        <v>82</v>
      </c>
      <c r="D25" s="29" t="s">
        <v>21</v>
      </c>
      <c r="E25" s="76">
        <v>1</v>
      </c>
      <c r="F25" s="65"/>
      <c r="G25" s="16"/>
      <c r="H25" s="91"/>
      <c r="I25" s="90"/>
      <c r="J25" s="93"/>
      <c r="K25" s="92"/>
      <c r="L25" s="91"/>
      <c r="M25" s="91"/>
      <c r="N25" s="91"/>
      <c r="O25" s="91"/>
      <c r="P25" s="92"/>
    </row>
    <row r="26" spans="1:16" s="47" customFormat="1" ht="12.75">
      <c r="A26" s="41"/>
      <c r="B26" s="44"/>
      <c r="C26" s="45" t="s">
        <v>83</v>
      </c>
      <c r="D26" s="45"/>
      <c r="E26" s="77"/>
      <c r="F26" s="65"/>
      <c r="G26" s="16"/>
      <c r="H26" s="91"/>
      <c r="I26" s="90"/>
      <c r="J26" s="93"/>
      <c r="K26" s="92"/>
      <c r="L26" s="91"/>
      <c r="M26" s="91"/>
      <c r="N26" s="91"/>
      <c r="O26" s="91"/>
      <c r="P26" s="92"/>
    </row>
    <row r="27" spans="1:16" s="47" customFormat="1" ht="12.75">
      <c r="A27" s="41">
        <f>A25+1</f>
        <v>9</v>
      </c>
      <c r="B27" s="41"/>
      <c r="C27" s="42" t="s">
        <v>84</v>
      </c>
      <c r="D27" s="29" t="s">
        <v>32</v>
      </c>
      <c r="E27" s="76">
        <v>3</v>
      </c>
      <c r="F27" s="65"/>
      <c r="G27" s="16"/>
      <c r="H27" s="91"/>
      <c r="I27" s="90"/>
      <c r="J27" s="93"/>
      <c r="K27" s="92"/>
      <c r="L27" s="91"/>
      <c r="M27" s="91"/>
      <c r="N27" s="91"/>
      <c r="O27" s="91"/>
      <c r="P27" s="92"/>
    </row>
    <row r="28" spans="1:16" s="47" customFormat="1" ht="25.5">
      <c r="A28" s="41"/>
      <c r="B28" s="41"/>
      <c r="C28" s="46" t="s">
        <v>85</v>
      </c>
      <c r="D28" s="29" t="s">
        <v>198</v>
      </c>
      <c r="E28" s="76">
        <f>E27*0.402</f>
        <v>1.206</v>
      </c>
      <c r="F28" s="65"/>
      <c r="G28" s="16"/>
      <c r="H28" s="91"/>
      <c r="I28" s="93"/>
      <c r="J28" s="90"/>
      <c r="K28" s="92"/>
      <c r="L28" s="91"/>
      <c r="M28" s="91"/>
      <c r="N28" s="91"/>
      <c r="O28" s="91"/>
      <c r="P28" s="92"/>
    </row>
    <row r="29" spans="1:16" s="47" customFormat="1" ht="12.75">
      <c r="A29" s="41"/>
      <c r="B29" s="41"/>
      <c r="C29" s="46" t="s">
        <v>42</v>
      </c>
      <c r="D29" s="29" t="s">
        <v>32</v>
      </c>
      <c r="E29" s="76">
        <f>E27*0.24</f>
        <v>0.72</v>
      </c>
      <c r="F29" s="65"/>
      <c r="G29" s="16"/>
      <c r="H29" s="91"/>
      <c r="I29" s="93"/>
      <c r="J29" s="90"/>
      <c r="K29" s="92"/>
      <c r="L29" s="91"/>
      <c r="M29" s="91"/>
      <c r="N29" s="91"/>
      <c r="O29" s="91"/>
      <c r="P29" s="92"/>
    </row>
    <row r="30" spans="1:16" s="47" customFormat="1" ht="12.75">
      <c r="A30" s="41">
        <f>A27+1</f>
        <v>10</v>
      </c>
      <c r="B30" s="41"/>
      <c r="C30" s="42" t="s">
        <v>86</v>
      </c>
      <c r="D30" s="29" t="s">
        <v>36</v>
      </c>
      <c r="E30" s="76">
        <v>1.2</v>
      </c>
      <c r="F30" s="65"/>
      <c r="G30" s="16"/>
      <c r="H30" s="91"/>
      <c r="I30" s="90"/>
      <c r="J30" s="93"/>
      <c r="K30" s="92"/>
      <c r="L30" s="91"/>
      <c r="M30" s="91"/>
      <c r="N30" s="91"/>
      <c r="O30" s="91"/>
      <c r="P30" s="92"/>
    </row>
    <row r="31" spans="1:16" s="47" customFormat="1" ht="12.75">
      <c r="A31" s="41"/>
      <c r="B31" s="41"/>
      <c r="C31" s="46" t="s">
        <v>87</v>
      </c>
      <c r="D31" s="29" t="s">
        <v>0</v>
      </c>
      <c r="E31" s="76">
        <v>70</v>
      </c>
      <c r="F31" s="65"/>
      <c r="G31" s="16"/>
      <c r="H31" s="91"/>
      <c r="I31" s="93"/>
      <c r="J31" s="90"/>
      <c r="K31" s="92"/>
      <c r="L31" s="91"/>
      <c r="M31" s="91"/>
      <c r="N31" s="91"/>
      <c r="O31" s="91"/>
      <c r="P31" s="92"/>
    </row>
    <row r="32" spans="1:16" s="47" customFormat="1" ht="12.75">
      <c r="A32" s="41"/>
      <c r="B32" s="41"/>
      <c r="C32" s="46" t="s">
        <v>88</v>
      </c>
      <c r="D32" s="29" t="s">
        <v>32</v>
      </c>
      <c r="E32" s="76">
        <v>0.04</v>
      </c>
      <c r="F32" s="65"/>
      <c r="G32" s="16"/>
      <c r="H32" s="91"/>
      <c r="I32" s="93"/>
      <c r="J32" s="90"/>
      <c r="K32" s="92"/>
      <c r="L32" s="91"/>
      <c r="M32" s="91"/>
      <c r="N32" s="91"/>
      <c r="O32" s="91"/>
      <c r="P32" s="92"/>
    </row>
    <row r="33" spans="1:16" s="47" customFormat="1" ht="12.75">
      <c r="A33" s="41">
        <f>A30+1</f>
        <v>11</v>
      </c>
      <c r="B33" s="41"/>
      <c r="C33" s="42" t="s">
        <v>89</v>
      </c>
      <c r="D33" s="29" t="s">
        <v>0</v>
      </c>
      <c r="E33" s="76">
        <v>7</v>
      </c>
      <c r="F33" s="65"/>
      <c r="G33" s="16"/>
      <c r="H33" s="91"/>
      <c r="I33" s="90"/>
      <c r="J33" s="93"/>
      <c r="K33" s="92"/>
      <c r="L33" s="91"/>
      <c r="M33" s="91"/>
      <c r="N33" s="91"/>
      <c r="O33" s="91"/>
      <c r="P33" s="92"/>
    </row>
    <row r="34" spans="1:16" s="47" customFormat="1" ht="25.5">
      <c r="A34" s="41">
        <f>A33+1</f>
        <v>12</v>
      </c>
      <c r="B34" s="41"/>
      <c r="C34" s="42" t="s">
        <v>90</v>
      </c>
      <c r="D34" s="29" t="s">
        <v>0</v>
      </c>
      <c r="E34" s="76">
        <v>7</v>
      </c>
      <c r="F34" s="65"/>
      <c r="G34" s="16"/>
      <c r="H34" s="91"/>
      <c r="I34" s="90"/>
      <c r="J34" s="93"/>
      <c r="K34" s="92"/>
      <c r="L34" s="91"/>
      <c r="M34" s="91"/>
      <c r="N34" s="91"/>
      <c r="O34" s="91"/>
      <c r="P34" s="92"/>
    </row>
    <row r="35" spans="1:16" s="47" customFormat="1" ht="12.75">
      <c r="A35" s="41"/>
      <c r="B35" s="41"/>
      <c r="C35" s="46" t="s">
        <v>91</v>
      </c>
      <c r="D35" s="29" t="s">
        <v>11</v>
      </c>
      <c r="E35" s="76">
        <v>3.5</v>
      </c>
      <c r="F35" s="65"/>
      <c r="G35" s="16"/>
      <c r="H35" s="91"/>
      <c r="I35" s="93"/>
      <c r="J35" s="90"/>
      <c r="K35" s="92"/>
      <c r="L35" s="91"/>
      <c r="M35" s="91"/>
      <c r="N35" s="91"/>
      <c r="O35" s="91"/>
      <c r="P35" s="92"/>
    </row>
    <row r="36" spans="1:16" s="47" customFormat="1" ht="12.75">
      <c r="A36" s="41"/>
      <c r="B36" s="41"/>
      <c r="C36" s="46" t="s">
        <v>88</v>
      </c>
      <c r="D36" s="29" t="s">
        <v>32</v>
      </c>
      <c r="E36" s="76">
        <v>0.02</v>
      </c>
      <c r="F36" s="65"/>
      <c r="G36" s="16"/>
      <c r="H36" s="91"/>
      <c r="I36" s="93"/>
      <c r="J36" s="90"/>
      <c r="K36" s="92"/>
      <c r="L36" s="91"/>
      <c r="M36" s="91"/>
      <c r="N36" s="91"/>
      <c r="O36" s="91"/>
      <c r="P36" s="92"/>
    </row>
    <row r="37" spans="1:16" s="47" customFormat="1" ht="12.75">
      <c r="A37" s="41">
        <f>A34+1</f>
        <v>13</v>
      </c>
      <c r="B37" s="41"/>
      <c r="C37" s="42" t="s">
        <v>92</v>
      </c>
      <c r="D37" s="29" t="s">
        <v>11</v>
      </c>
      <c r="E37" s="76">
        <v>20</v>
      </c>
      <c r="F37" s="65"/>
      <c r="G37" s="16"/>
      <c r="H37" s="91"/>
      <c r="I37" s="93"/>
      <c r="J37" s="93"/>
      <c r="K37" s="92"/>
      <c r="L37" s="91"/>
      <c r="M37" s="91"/>
      <c r="N37" s="91"/>
      <c r="O37" s="91"/>
      <c r="P37" s="92"/>
    </row>
    <row r="38" spans="1:16" s="47" customFormat="1" ht="12.75">
      <c r="A38" s="41">
        <f>A37+1</f>
        <v>14</v>
      </c>
      <c r="B38" s="41"/>
      <c r="C38" s="42" t="s">
        <v>93</v>
      </c>
      <c r="D38" s="29" t="s">
        <v>94</v>
      </c>
      <c r="E38" s="76">
        <v>0.044</v>
      </c>
      <c r="F38" s="65"/>
      <c r="G38" s="16"/>
      <c r="H38" s="91"/>
      <c r="I38" s="90"/>
      <c r="J38" s="93"/>
      <c r="K38" s="92"/>
      <c r="L38" s="91"/>
      <c r="M38" s="91"/>
      <c r="N38" s="91"/>
      <c r="O38" s="91"/>
      <c r="P38" s="92"/>
    </row>
    <row r="39" spans="1:16" s="47" customFormat="1" ht="12.75">
      <c r="A39" s="41"/>
      <c r="B39" s="41"/>
      <c r="C39" s="46" t="s">
        <v>95</v>
      </c>
      <c r="D39" s="29" t="s">
        <v>94</v>
      </c>
      <c r="E39" s="76">
        <f>E38*1.01</f>
        <v>0.04444</v>
      </c>
      <c r="F39" s="65"/>
      <c r="G39" s="16"/>
      <c r="H39" s="91"/>
      <c r="I39" s="93"/>
      <c r="J39" s="90"/>
      <c r="K39" s="92"/>
      <c r="L39" s="91"/>
      <c r="M39" s="91"/>
      <c r="N39" s="91"/>
      <c r="O39" s="91"/>
      <c r="P39" s="92"/>
    </row>
    <row r="40" spans="1:16" s="47" customFormat="1" ht="12.75">
      <c r="A40" s="41"/>
      <c r="B40" s="41"/>
      <c r="C40" s="46" t="s">
        <v>96</v>
      </c>
      <c r="D40" s="29" t="s">
        <v>13</v>
      </c>
      <c r="E40" s="76">
        <f>E38*3</f>
        <v>0.132</v>
      </c>
      <c r="F40" s="65"/>
      <c r="G40" s="16"/>
      <c r="H40" s="91"/>
      <c r="I40" s="93"/>
      <c r="J40" s="90"/>
      <c r="K40" s="92"/>
      <c r="L40" s="91"/>
      <c r="M40" s="91"/>
      <c r="N40" s="91"/>
      <c r="O40" s="91"/>
      <c r="P40" s="92"/>
    </row>
    <row r="41" spans="1:16" s="47" customFormat="1" ht="12.75">
      <c r="A41" s="41"/>
      <c r="B41" s="41"/>
      <c r="C41" s="46" t="s">
        <v>38</v>
      </c>
      <c r="D41" s="29" t="s">
        <v>32</v>
      </c>
      <c r="E41" s="76">
        <f>E38*0.25</f>
        <v>0.011</v>
      </c>
      <c r="F41" s="65"/>
      <c r="G41" s="16"/>
      <c r="H41" s="91"/>
      <c r="I41" s="93"/>
      <c r="J41" s="90"/>
      <c r="K41" s="92"/>
      <c r="L41" s="91"/>
      <c r="M41" s="91"/>
      <c r="N41" s="91"/>
      <c r="O41" s="91"/>
      <c r="P41" s="92"/>
    </row>
    <row r="42" spans="1:16" s="47" customFormat="1" ht="12.75">
      <c r="A42" s="41">
        <f>A38+1</f>
        <v>15</v>
      </c>
      <c r="B42" s="41"/>
      <c r="C42" s="42" t="s">
        <v>97</v>
      </c>
      <c r="D42" s="29" t="s">
        <v>11</v>
      </c>
      <c r="E42" s="76">
        <v>1.6</v>
      </c>
      <c r="F42" s="65"/>
      <c r="G42" s="16"/>
      <c r="H42" s="91"/>
      <c r="I42" s="90"/>
      <c r="J42" s="93"/>
      <c r="K42" s="92"/>
      <c r="L42" s="91"/>
      <c r="M42" s="91"/>
      <c r="N42" s="91"/>
      <c r="O42" s="91"/>
      <c r="P42" s="92"/>
    </row>
    <row r="43" spans="1:16" s="47" customFormat="1" ht="12.75">
      <c r="A43" s="41"/>
      <c r="B43" s="41"/>
      <c r="C43" s="46" t="s">
        <v>98</v>
      </c>
      <c r="D43" s="29" t="s">
        <v>36</v>
      </c>
      <c r="E43" s="76">
        <v>2.5</v>
      </c>
      <c r="F43" s="65"/>
      <c r="G43" s="16"/>
      <c r="H43" s="91"/>
      <c r="I43" s="93"/>
      <c r="J43" s="90"/>
      <c r="K43" s="92"/>
      <c r="L43" s="91"/>
      <c r="M43" s="91"/>
      <c r="N43" s="91"/>
      <c r="O43" s="91"/>
      <c r="P43" s="92"/>
    </row>
    <row r="44" spans="1:16" s="47" customFormat="1" ht="12.75">
      <c r="A44" s="41"/>
      <c r="B44" s="41"/>
      <c r="C44" s="46" t="s">
        <v>99</v>
      </c>
      <c r="D44" s="29" t="s">
        <v>13</v>
      </c>
      <c r="E44" s="76">
        <f>E42*0.3</f>
        <v>0.48</v>
      </c>
      <c r="F44" s="65"/>
      <c r="G44" s="16"/>
      <c r="H44" s="91"/>
      <c r="I44" s="93"/>
      <c r="J44" s="90"/>
      <c r="K44" s="92"/>
      <c r="L44" s="91"/>
      <c r="M44" s="91"/>
      <c r="N44" s="91"/>
      <c r="O44" s="91"/>
      <c r="P44" s="92"/>
    </row>
    <row r="45" spans="1:16" s="47" customFormat="1" ht="12.75">
      <c r="A45" s="41"/>
      <c r="B45" s="41"/>
      <c r="C45" s="46" t="s">
        <v>100</v>
      </c>
      <c r="D45" s="29" t="s">
        <v>32</v>
      </c>
      <c r="E45" s="76">
        <f>E42*0.05</f>
        <v>0.08000000000000002</v>
      </c>
      <c r="F45" s="65"/>
      <c r="G45" s="16"/>
      <c r="H45" s="91"/>
      <c r="I45" s="93"/>
      <c r="J45" s="90"/>
      <c r="K45" s="92"/>
      <c r="L45" s="91"/>
      <c r="M45" s="91"/>
      <c r="N45" s="91"/>
      <c r="O45" s="91"/>
      <c r="P45" s="92"/>
    </row>
    <row r="46" spans="1:16" s="47" customFormat="1" ht="12.75">
      <c r="A46" s="41">
        <f>A42+1</f>
        <v>16</v>
      </c>
      <c r="B46" s="41"/>
      <c r="C46" s="42" t="s">
        <v>101</v>
      </c>
      <c r="D46" s="29" t="s">
        <v>32</v>
      </c>
      <c r="E46" s="76">
        <v>144</v>
      </c>
      <c r="F46" s="65"/>
      <c r="G46" s="16"/>
      <c r="H46" s="91"/>
      <c r="I46" s="90"/>
      <c r="J46" s="93"/>
      <c r="K46" s="92"/>
      <c r="L46" s="91"/>
      <c r="M46" s="91"/>
      <c r="N46" s="91"/>
      <c r="O46" s="91"/>
      <c r="P46" s="92"/>
    </row>
    <row r="47" spans="1:16" s="51" customFormat="1" ht="12.75">
      <c r="A47" s="28">
        <v>17</v>
      </c>
      <c r="B47" s="28"/>
      <c r="C47" s="48" t="s">
        <v>102</v>
      </c>
      <c r="D47" s="29" t="s">
        <v>16</v>
      </c>
      <c r="E47" s="76">
        <v>250</v>
      </c>
      <c r="F47" s="66"/>
      <c r="G47" s="16"/>
      <c r="H47" s="94"/>
      <c r="I47" s="95"/>
      <c r="J47" s="96"/>
      <c r="K47" s="97"/>
      <c r="L47" s="94"/>
      <c r="M47" s="94"/>
      <c r="N47" s="94"/>
      <c r="O47" s="94"/>
      <c r="P47" s="92"/>
    </row>
    <row r="48" spans="1:16" s="47" customFormat="1" ht="16.5">
      <c r="A48" s="28">
        <v>18</v>
      </c>
      <c r="B48" s="28"/>
      <c r="C48" s="52" t="s">
        <v>169</v>
      </c>
      <c r="D48" s="49" t="s">
        <v>16</v>
      </c>
      <c r="E48" s="78">
        <v>55</v>
      </c>
      <c r="F48" s="18"/>
      <c r="G48" s="16"/>
      <c r="H48" s="99"/>
      <c r="I48" s="99"/>
      <c r="J48" s="99"/>
      <c r="K48" s="100"/>
      <c r="L48" s="100"/>
      <c r="M48" s="100"/>
      <c r="N48" s="100"/>
      <c r="O48" s="100"/>
      <c r="P48" s="92"/>
    </row>
    <row r="49" spans="1:16" s="47" customFormat="1" ht="16.5">
      <c r="A49" s="28"/>
      <c r="B49" s="28"/>
      <c r="C49" s="53" t="s">
        <v>170</v>
      </c>
      <c r="D49" s="54" t="s">
        <v>171</v>
      </c>
      <c r="E49" s="79">
        <f>E48*0.05*1.05</f>
        <v>2.8875</v>
      </c>
      <c r="F49" s="18"/>
      <c r="G49" s="16"/>
      <c r="H49" s="99"/>
      <c r="I49" s="99"/>
      <c r="J49" s="99"/>
      <c r="K49" s="100"/>
      <c r="L49" s="100"/>
      <c r="M49" s="100"/>
      <c r="N49" s="100"/>
      <c r="O49" s="100"/>
      <c r="P49" s="92"/>
    </row>
    <row r="50" spans="1:16" s="47" customFormat="1" ht="25.5">
      <c r="A50" s="28">
        <v>19</v>
      </c>
      <c r="B50" s="28"/>
      <c r="C50" s="55" t="s">
        <v>172</v>
      </c>
      <c r="D50" s="56" t="s">
        <v>16</v>
      </c>
      <c r="E50" s="80">
        <v>250</v>
      </c>
      <c r="F50" s="19"/>
      <c r="G50" s="16"/>
      <c r="H50" s="99"/>
      <c r="I50" s="99"/>
      <c r="J50" s="99"/>
      <c r="K50" s="100"/>
      <c r="L50" s="100"/>
      <c r="M50" s="100"/>
      <c r="N50" s="100"/>
      <c r="O50" s="100"/>
      <c r="P50" s="92"/>
    </row>
    <row r="51" spans="1:16" s="47" customFormat="1" ht="16.5">
      <c r="A51" s="28"/>
      <c r="B51" s="28"/>
      <c r="C51" s="57" t="s">
        <v>173</v>
      </c>
      <c r="D51" s="56" t="s">
        <v>13</v>
      </c>
      <c r="E51" s="78">
        <f>E50*4.4</f>
        <v>1100</v>
      </c>
      <c r="F51" s="19"/>
      <c r="G51" s="16"/>
      <c r="H51" s="99"/>
      <c r="I51" s="99"/>
      <c r="J51" s="99"/>
      <c r="K51" s="100"/>
      <c r="L51" s="100"/>
      <c r="M51" s="100"/>
      <c r="N51" s="100"/>
      <c r="O51" s="100"/>
      <c r="P51" s="92"/>
    </row>
    <row r="52" spans="1:16" s="47" customFormat="1" ht="38.25">
      <c r="A52" s="28">
        <v>20</v>
      </c>
      <c r="B52" s="28"/>
      <c r="C52" s="55" t="s">
        <v>174</v>
      </c>
      <c r="D52" s="58" t="s">
        <v>16</v>
      </c>
      <c r="E52" s="81">
        <v>250</v>
      </c>
      <c r="F52" s="67"/>
      <c r="G52" s="16"/>
      <c r="H52" s="99"/>
      <c r="I52" s="99"/>
      <c r="J52" s="99"/>
      <c r="K52" s="100"/>
      <c r="L52" s="100"/>
      <c r="M52" s="100"/>
      <c r="N52" s="100"/>
      <c r="O52" s="100"/>
      <c r="P52" s="92"/>
    </row>
    <row r="53" spans="1:16" s="47" customFormat="1" ht="12.75">
      <c r="A53" s="28"/>
      <c r="B53" s="28"/>
      <c r="C53" s="57" t="s">
        <v>175</v>
      </c>
      <c r="D53" s="58" t="s">
        <v>18</v>
      </c>
      <c r="E53" s="81">
        <f>0.15*E52</f>
        <v>37.5</v>
      </c>
      <c r="F53" s="67"/>
      <c r="G53" s="16"/>
      <c r="H53" s="99"/>
      <c r="I53" s="99"/>
      <c r="J53" s="99"/>
      <c r="K53" s="100"/>
      <c r="L53" s="100"/>
      <c r="M53" s="100"/>
      <c r="N53" s="100"/>
      <c r="O53" s="100"/>
      <c r="P53" s="92"/>
    </row>
    <row r="54" spans="1:16" s="47" customFormat="1" ht="25.5">
      <c r="A54" s="28"/>
      <c r="B54" s="28"/>
      <c r="C54" s="57" t="s">
        <v>227</v>
      </c>
      <c r="D54" s="58" t="s">
        <v>16</v>
      </c>
      <c r="E54" s="81">
        <f>E52*1.03</f>
        <v>257.5</v>
      </c>
      <c r="F54" s="67"/>
      <c r="G54" s="16"/>
      <c r="H54" s="99"/>
      <c r="I54" s="99"/>
      <c r="J54" s="99"/>
      <c r="K54" s="100"/>
      <c r="L54" s="100"/>
      <c r="M54" s="100"/>
      <c r="N54" s="100"/>
      <c r="O54" s="100"/>
      <c r="P54" s="92"/>
    </row>
    <row r="55" spans="1:16" s="47" customFormat="1" ht="12.75">
      <c r="A55" s="28"/>
      <c r="B55" s="28"/>
      <c r="C55" s="57" t="s">
        <v>176</v>
      </c>
      <c r="D55" s="58" t="s">
        <v>13</v>
      </c>
      <c r="E55" s="81">
        <f>E52*6</f>
        <v>1500</v>
      </c>
      <c r="F55" s="67"/>
      <c r="G55" s="16"/>
      <c r="H55" s="99"/>
      <c r="I55" s="99"/>
      <c r="J55" s="99"/>
      <c r="K55" s="100"/>
      <c r="L55" s="100"/>
      <c r="M55" s="100"/>
      <c r="N55" s="100"/>
      <c r="O55" s="100"/>
      <c r="P55" s="92"/>
    </row>
    <row r="56" spans="1:16" s="47" customFormat="1" ht="12.75">
      <c r="A56" s="28"/>
      <c r="B56" s="28"/>
      <c r="C56" s="57" t="s">
        <v>177</v>
      </c>
      <c r="D56" s="58" t="s">
        <v>0</v>
      </c>
      <c r="E56" s="81">
        <f>E52*4</f>
        <v>1000</v>
      </c>
      <c r="F56" s="67"/>
      <c r="G56" s="16"/>
      <c r="H56" s="99"/>
      <c r="I56" s="99"/>
      <c r="J56" s="99"/>
      <c r="K56" s="100"/>
      <c r="L56" s="100"/>
      <c r="M56" s="100"/>
      <c r="N56" s="100"/>
      <c r="O56" s="100"/>
      <c r="P56" s="92"/>
    </row>
    <row r="57" spans="1:16" s="47" customFormat="1" ht="12.75">
      <c r="A57" s="28">
        <v>21</v>
      </c>
      <c r="B57" s="28"/>
      <c r="C57" s="42" t="s">
        <v>103</v>
      </c>
      <c r="D57" s="58" t="s">
        <v>16</v>
      </c>
      <c r="E57" s="80">
        <v>60</v>
      </c>
      <c r="F57" s="67"/>
      <c r="G57" s="16"/>
      <c r="H57" s="99"/>
      <c r="I57" s="99"/>
      <c r="J57" s="99"/>
      <c r="K57" s="100"/>
      <c r="L57" s="100"/>
      <c r="M57" s="100"/>
      <c r="N57" s="100"/>
      <c r="O57" s="100"/>
      <c r="P57" s="92"/>
    </row>
    <row r="58" spans="1:16" s="47" customFormat="1" ht="12.75">
      <c r="A58" s="28"/>
      <c r="B58" s="28"/>
      <c r="C58" s="57" t="s">
        <v>178</v>
      </c>
      <c r="D58" s="58" t="s">
        <v>16</v>
      </c>
      <c r="E58" s="81">
        <f>1.15*E57</f>
        <v>69</v>
      </c>
      <c r="F58" s="67"/>
      <c r="G58" s="16"/>
      <c r="H58" s="99"/>
      <c r="I58" s="99"/>
      <c r="J58" s="99"/>
      <c r="K58" s="100"/>
      <c r="L58" s="100"/>
      <c r="M58" s="100"/>
      <c r="N58" s="100"/>
      <c r="O58" s="100"/>
      <c r="P58" s="92"/>
    </row>
    <row r="59" spans="1:16" s="47" customFormat="1" ht="12.75">
      <c r="A59" s="28"/>
      <c r="B59" s="28"/>
      <c r="C59" s="57" t="s">
        <v>179</v>
      </c>
      <c r="D59" s="58" t="s">
        <v>13</v>
      </c>
      <c r="E59" s="81">
        <f>6*E57</f>
        <v>360</v>
      </c>
      <c r="F59" s="67"/>
      <c r="G59" s="16"/>
      <c r="H59" s="99"/>
      <c r="I59" s="99"/>
      <c r="J59" s="99"/>
      <c r="K59" s="100"/>
      <c r="L59" s="100"/>
      <c r="M59" s="100"/>
      <c r="N59" s="100"/>
      <c r="O59" s="100"/>
      <c r="P59" s="92"/>
    </row>
    <row r="60" spans="1:16" s="47" customFormat="1" ht="12.75">
      <c r="A60" s="28"/>
      <c r="B60" s="28"/>
      <c r="C60" s="59" t="s">
        <v>180</v>
      </c>
      <c r="D60" s="54" t="s">
        <v>11</v>
      </c>
      <c r="E60" s="82">
        <f>E57*0.44</f>
        <v>26.4</v>
      </c>
      <c r="F60" s="67"/>
      <c r="G60" s="16"/>
      <c r="H60" s="99"/>
      <c r="I60" s="99"/>
      <c r="J60" s="99"/>
      <c r="K60" s="100"/>
      <c r="L60" s="100"/>
      <c r="M60" s="100"/>
      <c r="N60" s="100"/>
      <c r="O60" s="100"/>
      <c r="P60" s="92"/>
    </row>
    <row r="61" spans="1:16" s="47" customFormat="1" ht="12.75">
      <c r="A61" s="28"/>
      <c r="B61" s="28"/>
      <c r="C61" s="57" t="s">
        <v>175</v>
      </c>
      <c r="D61" s="58" t="s">
        <v>18</v>
      </c>
      <c r="E61" s="81">
        <f>0.15*E57</f>
        <v>9</v>
      </c>
      <c r="F61" s="67"/>
      <c r="G61" s="16"/>
      <c r="H61" s="99"/>
      <c r="I61" s="99"/>
      <c r="J61" s="99"/>
      <c r="K61" s="100"/>
      <c r="L61" s="100"/>
      <c r="M61" s="100"/>
      <c r="N61" s="100"/>
      <c r="O61" s="100"/>
      <c r="P61" s="92"/>
    </row>
    <row r="62" spans="1:16" s="47" customFormat="1" ht="12.75">
      <c r="A62" s="28"/>
      <c r="B62" s="28"/>
      <c r="C62" s="46" t="s">
        <v>104</v>
      </c>
      <c r="D62" s="58" t="s">
        <v>13</v>
      </c>
      <c r="E62" s="81">
        <f>E57*4.5</f>
        <v>270</v>
      </c>
      <c r="F62" s="67"/>
      <c r="G62" s="16"/>
      <c r="H62" s="99"/>
      <c r="I62" s="99"/>
      <c r="J62" s="99"/>
      <c r="K62" s="100"/>
      <c r="L62" s="100"/>
      <c r="M62" s="100"/>
      <c r="N62" s="100"/>
      <c r="O62" s="100"/>
      <c r="P62" s="92"/>
    </row>
    <row r="63" spans="1:16" s="47" customFormat="1" ht="12.75">
      <c r="A63" s="28">
        <v>22</v>
      </c>
      <c r="B63" s="28"/>
      <c r="C63" s="55" t="s">
        <v>19</v>
      </c>
      <c r="D63" s="58" t="s">
        <v>16</v>
      </c>
      <c r="E63" s="81">
        <v>60</v>
      </c>
      <c r="F63" s="67"/>
      <c r="G63" s="16"/>
      <c r="H63" s="99"/>
      <c r="I63" s="99"/>
      <c r="J63" s="99"/>
      <c r="K63" s="100"/>
      <c r="L63" s="100"/>
      <c r="M63" s="100"/>
      <c r="N63" s="100"/>
      <c r="O63" s="100"/>
      <c r="P63" s="92"/>
    </row>
    <row r="64" spans="1:16" s="47" customFormat="1" ht="12.75">
      <c r="A64" s="28"/>
      <c r="B64" s="28"/>
      <c r="C64" s="57" t="s">
        <v>191</v>
      </c>
      <c r="D64" s="58" t="s">
        <v>13</v>
      </c>
      <c r="E64" s="81">
        <f>E63*0.35</f>
        <v>21</v>
      </c>
      <c r="F64" s="67"/>
      <c r="G64" s="16"/>
      <c r="H64" s="99"/>
      <c r="I64" s="99"/>
      <c r="J64" s="99"/>
      <c r="K64" s="100"/>
      <c r="L64" s="100"/>
      <c r="M64" s="100"/>
      <c r="N64" s="100"/>
      <c r="O64" s="100"/>
      <c r="P64" s="92"/>
    </row>
    <row r="65" spans="1:16" s="47" customFormat="1" ht="12.75">
      <c r="A65" s="28" t="s">
        <v>239</v>
      </c>
      <c r="B65" s="28"/>
      <c r="C65" s="55" t="s">
        <v>240</v>
      </c>
      <c r="D65" s="58" t="s">
        <v>171</v>
      </c>
      <c r="E65" s="81">
        <v>124</v>
      </c>
      <c r="F65" s="67"/>
      <c r="G65" s="16"/>
      <c r="H65" s="99"/>
      <c r="I65" s="99"/>
      <c r="J65" s="99"/>
      <c r="K65" s="100"/>
      <c r="L65" s="100"/>
      <c r="M65" s="100"/>
      <c r="N65" s="100"/>
      <c r="O65" s="100"/>
      <c r="P65" s="92"/>
    </row>
    <row r="66" spans="1:16" s="47" customFormat="1" ht="25.5">
      <c r="A66" s="28" t="s">
        <v>241</v>
      </c>
      <c r="B66" s="28"/>
      <c r="C66" s="118" t="s">
        <v>242</v>
      </c>
      <c r="D66" s="58" t="s">
        <v>171</v>
      </c>
      <c r="E66" s="81">
        <f>E52*0.08</f>
        <v>20</v>
      </c>
      <c r="F66" s="67"/>
      <c r="G66" s="16"/>
      <c r="H66" s="99"/>
      <c r="I66" s="99"/>
      <c r="J66" s="99"/>
      <c r="K66" s="100"/>
      <c r="L66" s="100"/>
      <c r="M66" s="100"/>
      <c r="N66" s="100"/>
      <c r="O66" s="100"/>
      <c r="P66" s="92"/>
    </row>
    <row r="67" spans="1:16" s="47" customFormat="1" ht="38.25">
      <c r="A67" s="28">
        <v>23</v>
      </c>
      <c r="B67" s="28"/>
      <c r="C67" s="118" t="s">
        <v>228</v>
      </c>
      <c r="D67" s="58" t="s">
        <v>16</v>
      </c>
      <c r="E67" s="81">
        <f>710-70.4</f>
        <v>639.6</v>
      </c>
      <c r="F67" s="67"/>
      <c r="G67" s="16"/>
      <c r="H67" s="99"/>
      <c r="I67" s="99"/>
      <c r="J67" s="99"/>
      <c r="K67" s="100"/>
      <c r="L67" s="100"/>
      <c r="M67" s="100"/>
      <c r="N67" s="100"/>
      <c r="O67" s="100"/>
      <c r="P67" s="92"/>
    </row>
    <row r="68" spans="1:16" s="47" customFormat="1" ht="12.75">
      <c r="A68" s="28"/>
      <c r="B68" s="28"/>
      <c r="C68" s="57" t="s">
        <v>181</v>
      </c>
      <c r="D68" s="58" t="s">
        <v>11</v>
      </c>
      <c r="E68" s="81">
        <v>310</v>
      </c>
      <c r="F68" s="67"/>
      <c r="G68" s="16"/>
      <c r="H68" s="99"/>
      <c r="I68" s="99"/>
      <c r="J68" s="99"/>
      <c r="K68" s="100"/>
      <c r="L68" s="100"/>
      <c r="M68" s="100"/>
      <c r="N68" s="100"/>
      <c r="O68" s="100"/>
      <c r="P68" s="92"/>
    </row>
    <row r="69" spans="1:16" s="47" customFormat="1" ht="12.75">
      <c r="A69" s="28"/>
      <c r="B69" s="28"/>
      <c r="C69" s="57" t="s">
        <v>175</v>
      </c>
      <c r="D69" s="58" t="s">
        <v>18</v>
      </c>
      <c r="E69" s="81">
        <f>0.15*E67</f>
        <v>95.94</v>
      </c>
      <c r="F69" s="67"/>
      <c r="G69" s="16"/>
      <c r="H69" s="99"/>
      <c r="I69" s="99"/>
      <c r="J69" s="99"/>
      <c r="K69" s="100"/>
      <c r="L69" s="100"/>
      <c r="M69" s="100"/>
      <c r="N69" s="100"/>
      <c r="O69" s="100"/>
      <c r="P69" s="92"/>
    </row>
    <row r="70" spans="1:16" s="47" customFormat="1" ht="25.5">
      <c r="A70" s="28"/>
      <c r="B70" s="28"/>
      <c r="C70" s="57" t="s">
        <v>205</v>
      </c>
      <c r="D70" s="58" t="s">
        <v>16</v>
      </c>
      <c r="E70" s="81">
        <f>(E67*1.03)-E71</f>
        <v>653.226</v>
      </c>
      <c r="F70" s="67"/>
      <c r="G70" s="16"/>
      <c r="H70" s="99"/>
      <c r="I70" s="99"/>
      <c r="J70" s="99"/>
      <c r="K70" s="100"/>
      <c r="L70" s="100"/>
      <c r="M70" s="100"/>
      <c r="N70" s="100"/>
      <c r="O70" s="100"/>
      <c r="P70" s="92"/>
    </row>
    <row r="71" spans="1:16" s="47" customFormat="1" ht="25.5">
      <c r="A71" s="28"/>
      <c r="B71" s="28"/>
      <c r="C71" s="57" t="s">
        <v>206</v>
      </c>
      <c r="D71" s="58" t="s">
        <v>16</v>
      </c>
      <c r="E71" s="81">
        <f>5.4*1.03</f>
        <v>5.562</v>
      </c>
      <c r="F71" s="67"/>
      <c r="G71" s="16"/>
      <c r="H71" s="99"/>
      <c r="I71" s="99"/>
      <c r="J71" s="99"/>
      <c r="K71" s="100"/>
      <c r="L71" s="100"/>
      <c r="M71" s="100"/>
      <c r="N71" s="100"/>
      <c r="O71" s="100"/>
      <c r="P71" s="92"/>
    </row>
    <row r="72" spans="1:16" s="47" customFormat="1" ht="12.75">
      <c r="A72" s="28"/>
      <c r="B72" s="28"/>
      <c r="C72" s="57" t="s">
        <v>182</v>
      </c>
      <c r="D72" s="58" t="s">
        <v>13</v>
      </c>
      <c r="E72" s="81">
        <f>E67*6</f>
        <v>3837.6000000000004</v>
      </c>
      <c r="F72" s="67"/>
      <c r="G72" s="16"/>
      <c r="H72" s="99"/>
      <c r="I72" s="99"/>
      <c r="J72" s="99"/>
      <c r="K72" s="100"/>
      <c r="L72" s="100"/>
      <c r="M72" s="100"/>
      <c r="N72" s="100"/>
      <c r="O72" s="100"/>
      <c r="P72" s="92"/>
    </row>
    <row r="73" spans="1:16" s="47" customFormat="1" ht="12.75">
      <c r="A73" s="28"/>
      <c r="B73" s="28"/>
      <c r="C73" s="57" t="s">
        <v>177</v>
      </c>
      <c r="D73" s="58" t="s">
        <v>0</v>
      </c>
      <c r="E73" s="81">
        <f>E67*6</f>
        <v>3837.6000000000004</v>
      </c>
      <c r="F73" s="67"/>
      <c r="G73" s="16"/>
      <c r="H73" s="99"/>
      <c r="I73" s="99"/>
      <c r="J73" s="99"/>
      <c r="K73" s="100"/>
      <c r="L73" s="100"/>
      <c r="M73" s="100"/>
      <c r="N73" s="100"/>
      <c r="O73" s="100"/>
      <c r="P73" s="92"/>
    </row>
    <row r="74" spans="1:16" s="47" customFormat="1" ht="25.5">
      <c r="A74" s="28">
        <v>24</v>
      </c>
      <c r="B74" s="28"/>
      <c r="C74" s="48" t="s">
        <v>229</v>
      </c>
      <c r="D74" s="60" t="s">
        <v>11</v>
      </c>
      <c r="E74" s="76">
        <v>352</v>
      </c>
      <c r="F74" s="11"/>
      <c r="G74" s="16"/>
      <c r="H74" s="99"/>
      <c r="I74" s="21"/>
      <c r="J74" s="21"/>
      <c r="K74" s="100"/>
      <c r="L74" s="100"/>
      <c r="M74" s="100"/>
      <c r="N74" s="100"/>
      <c r="O74" s="100"/>
      <c r="P74" s="92"/>
    </row>
    <row r="75" spans="1:16" s="47" customFormat="1" ht="12.75">
      <c r="A75" s="28"/>
      <c r="B75" s="28"/>
      <c r="C75" s="61" t="s">
        <v>183</v>
      </c>
      <c r="D75" s="60" t="s">
        <v>13</v>
      </c>
      <c r="E75" s="76">
        <f>1.25*E74</f>
        <v>440</v>
      </c>
      <c r="F75" s="11"/>
      <c r="G75" s="16"/>
      <c r="H75" s="99"/>
      <c r="I75" s="21"/>
      <c r="J75" s="21"/>
      <c r="K75" s="100"/>
      <c r="L75" s="100"/>
      <c r="M75" s="100"/>
      <c r="N75" s="100"/>
      <c r="O75" s="100"/>
      <c r="P75" s="92"/>
    </row>
    <row r="76" spans="1:16" s="47" customFormat="1" ht="25.5">
      <c r="A76" s="28"/>
      <c r="B76" s="28"/>
      <c r="C76" s="57" t="s">
        <v>230</v>
      </c>
      <c r="D76" s="60" t="s">
        <v>16</v>
      </c>
      <c r="E76" s="76">
        <f>(0.12+0.2)*E74</f>
        <v>112.64</v>
      </c>
      <c r="F76" s="11"/>
      <c r="G76" s="16"/>
      <c r="H76" s="99"/>
      <c r="I76" s="21"/>
      <c r="J76" s="21"/>
      <c r="K76" s="100"/>
      <c r="L76" s="100"/>
      <c r="M76" s="100"/>
      <c r="N76" s="100"/>
      <c r="O76" s="100"/>
      <c r="P76" s="92"/>
    </row>
    <row r="77" spans="1:16" s="47" customFormat="1" ht="25.5">
      <c r="A77" s="28">
        <v>25</v>
      </c>
      <c r="B77" s="28"/>
      <c r="C77" s="48" t="s">
        <v>207</v>
      </c>
      <c r="D77" s="28" t="s">
        <v>11</v>
      </c>
      <c r="E77" s="76">
        <v>352</v>
      </c>
      <c r="F77" s="68"/>
      <c r="G77" s="50"/>
      <c r="H77" s="97"/>
      <c r="I77" s="97"/>
      <c r="J77" s="97"/>
      <c r="K77" s="102"/>
      <c r="L77" s="102"/>
      <c r="M77" s="102"/>
      <c r="N77" s="102"/>
      <c r="O77" s="102"/>
      <c r="P77" s="92"/>
    </row>
    <row r="78" spans="1:16" s="47" customFormat="1" ht="25.5">
      <c r="A78" s="28">
        <v>26</v>
      </c>
      <c r="B78" s="28"/>
      <c r="C78" s="62" t="s">
        <v>184</v>
      </c>
      <c r="D78" s="58" t="s">
        <v>16</v>
      </c>
      <c r="E78" s="81">
        <f>E67+70.4</f>
        <v>710</v>
      </c>
      <c r="F78" s="67"/>
      <c r="G78" s="16"/>
      <c r="H78" s="99"/>
      <c r="I78" s="99"/>
      <c r="J78" s="99"/>
      <c r="K78" s="100"/>
      <c r="L78" s="100"/>
      <c r="M78" s="100"/>
      <c r="N78" s="100"/>
      <c r="O78" s="100"/>
      <c r="P78" s="92"/>
    </row>
    <row r="79" spans="1:16" s="47" customFormat="1" ht="12.75">
      <c r="A79" s="28"/>
      <c r="B79" s="28"/>
      <c r="C79" s="57" t="s">
        <v>185</v>
      </c>
      <c r="D79" s="58" t="s">
        <v>13</v>
      </c>
      <c r="E79" s="81">
        <f>E78*6</f>
        <v>4260</v>
      </c>
      <c r="F79" s="67"/>
      <c r="G79" s="16"/>
      <c r="H79" s="99"/>
      <c r="I79" s="99"/>
      <c r="J79" s="99"/>
      <c r="K79" s="100"/>
      <c r="L79" s="100"/>
      <c r="M79" s="100"/>
      <c r="N79" s="100"/>
      <c r="O79" s="100"/>
      <c r="P79" s="92"/>
    </row>
    <row r="80" spans="1:16" s="47" customFormat="1" ht="12.75">
      <c r="A80" s="28"/>
      <c r="B80" s="28"/>
      <c r="C80" s="57" t="s">
        <v>186</v>
      </c>
      <c r="D80" s="58" t="s">
        <v>16</v>
      </c>
      <c r="E80" s="81">
        <f>E78*1.1</f>
        <v>781.0000000000001</v>
      </c>
      <c r="F80" s="67"/>
      <c r="G80" s="16"/>
      <c r="H80" s="99"/>
      <c r="I80" s="99"/>
      <c r="J80" s="99"/>
      <c r="K80" s="100"/>
      <c r="L80" s="100"/>
      <c r="M80" s="100"/>
      <c r="N80" s="100"/>
      <c r="O80" s="100"/>
      <c r="P80" s="92"/>
    </row>
    <row r="81" spans="1:16" s="47" customFormat="1" ht="12.75">
      <c r="A81" s="28"/>
      <c r="B81" s="28"/>
      <c r="C81" s="57" t="s">
        <v>187</v>
      </c>
      <c r="D81" s="58" t="s">
        <v>11</v>
      </c>
      <c r="E81" s="81">
        <f>(707.5+183.6)*1.05</f>
        <v>935.6550000000001</v>
      </c>
      <c r="F81" s="67"/>
      <c r="G81" s="16"/>
      <c r="H81" s="99"/>
      <c r="I81" s="99"/>
      <c r="J81" s="99"/>
      <c r="K81" s="100"/>
      <c r="L81" s="100"/>
      <c r="M81" s="100"/>
      <c r="N81" s="100"/>
      <c r="O81" s="100"/>
      <c r="P81" s="92"/>
    </row>
    <row r="82" spans="1:16" s="47" customFormat="1" ht="25.5">
      <c r="A82" s="28">
        <v>27</v>
      </c>
      <c r="B82" s="28"/>
      <c r="C82" s="55" t="s">
        <v>188</v>
      </c>
      <c r="D82" s="58" t="s">
        <v>16</v>
      </c>
      <c r="E82" s="81">
        <f>E78</f>
        <v>710</v>
      </c>
      <c r="F82" s="67"/>
      <c r="G82" s="16"/>
      <c r="H82" s="99"/>
      <c r="I82" s="99"/>
      <c r="J82" s="99"/>
      <c r="K82" s="100"/>
      <c r="L82" s="100"/>
      <c r="M82" s="100"/>
      <c r="N82" s="100"/>
      <c r="O82" s="100"/>
      <c r="P82" s="92"/>
    </row>
    <row r="83" spans="1:16" s="47" customFormat="1" ht="12.75">
      <c r="A83" s="28"/>
      <c r="B83" s="28"/>
      <c r="C83" s="57" t="s">
        <v>189</v>
      </c>
      <c r="D83" s="58" t="s">
        <v>13</v>
      </c>
      <c r="E83" s="81">
        <f>E82*4.5</f>
        <v>3195</v>
      </c>
      <c r="F83" s="67"/>
      <c r="G83" s="16"/>
      <c r="H83" s="99"/>
      <c r="I83" s="99"/>
      <c r="J83" s="99"/>
      <c r="K83" s="100"/>
      <c r="L83" s="100"/>
      <c r="M83" s="100"/>
      <c r="N83" s="100"/>
      <c r="O83" s="100"/>
      <c r="P83" s="92"/>
    </row>
    <row r="84" spans="1:16" s="47" customFormat="1" ht="12.75">
      <c r="A84" s="28"/>
      <c r="B84" s="28"/>
      <c r="C84" s="57" t="s">
        <v>175</v>
      </c>
      <c r="D84" s="58" t="s">
        <v>18</v>
      </c>
      <c r="E84" s="81">
        <f>0.15*E82</f>
        <v>106.5</v>
      </c>
      <c r="F84" s="67"/>
      <c r="G84" s="16"/>
      <c r="H84" s="99"/>
      <c r="I84" s="99"/>
      <c r="J84" s="99"/>
      <c r="K84" s="100"/>
      <c r="L84" s="100"/>
      <c r="M84" s="100"/>
      <c r="N84" s="100"/>
      <c r="O84" s="100"/>
      <c r="P84" s="92"/>
    </row>
    <row r="85" spans="1:16" s="47" customFormat="1" ht="12.75">
      <c r="A85" s="28">
        <v>28</v>
      </c>
      <c r="B85" s="28"/>
      <c r="C85" s="55" t="s">
        <v>190</v>
      </c>
      <c r="D85" s="58" t="s">
        <v>16</v>
      </c>
      <c r="E85" s="81">
        <f>E78</f>
        <v>710</v>
      </c>
      <c r="F85" s="67"/>
      <c r="G85" s="16"/>
      <c r="H85" s="99"/>
      <c r="I85" s="99"/>
      <c r="J85" s="99"/>
      <c r="K85" s="100"/>
      <c r="L85" s="100"/>
      <c r="M85" s="100"/>
      <c r="N85" s="100"/>
      <c r="O85" s="100"/>
      <c r="P85" s="92"/>
    </row>
    <row r="86" spans="1:16" s="47" customFormat="1" ht="12.75">
      <c r="A86" s="28"/>
      <c r="B86" s="28"/>
      <c r="C86" s="57" t="s">
        <v>191</v>
      </c>
      <c r="D86" s="58" t="s">
        <v>18</v>
      </c>
      <c r="E86" s="81">
        <f>E85*0.35</f>
        <v>248.49999999999997</v>
      </c>
      <c r="F86" s="67"/>
      <c r="G86" s="16"/>
      <c r="H86" s="99"/>
      <c r="I86" s="99"/>
      <c r="J86" s="99"/>
      <c r="K86" s="100"/>
      <c r="L86" s="100"/>
      <c r="M86" s="100"/>
      <c r="N86" s="100"/>
      <c r="O86" s="100"/>
      <c r="P86" s="92"/>
    </row>
    <row r="87" spans="1:16" s="47" customFormat="1" ht="12.75">
      <c r="A87" s="28">
        <v>29</v>
      </c>
      <c r="B87" s="28"/>
      <c r="C87" s="48" t="s">
        <v>192</v>
      </c>
      <c r="D87" s="49" t="s">
        <v>11</v>
      </c>
      <c r="E87" s="78">
        <v>140</v>
      </c>
      <c r="F87" s="67"/>
      <c r="G87" s="50"/>
      <c r="H87" s="97"/>
      <c r="I87" s="97"/>
      <c r="J87" s="97"/>
      <c r="K87" s="102"/>
      <c r="L87" s="102"/>
      <c r="M87" s="102"/>
      <c r="N87" s="102"/>
      <c r="O87" s="102"/>
      <c r="P87" s="92"/>
    </row>
    <row r="88" spans="1:16" s="47" customFormat="1" ht="12.75">
      <c r="A88" s="28"/>
      <c r="B88" s="28"/>
      <c r="C88" s="55"/>
      <c r="D88" s="58"/>
      <c r="E88" s="81"/>
      <c r="F88" s="67"/>
      <c r="G88" s="16"/>
      <c r="H88" s="99"/>
      <c r="I88" s="99"/>
      <c r="J88" s="99"/>
      <c r="K88" s="100"/>
      <c r="L88" s="100"/>
      <c r="M88" s="100"/>
      <c r="N88" s="100"/>
      <c r="O88" s="100"/>
      <c r="P88" s="92"/>
    </row>
    <row r="89" spans="1:16" s="47" customFormat="1" ht="12.75">
      <c r="A89" s="41"/>
      <c r="B89" s="44"/>
      <c r="C89" s="45" t="s">
        <v>105</v>
      </c>
      <c r="D89" s="45"/>
      <c r="E89" s="77"/>
      <c r="F89" s="65"/>
      <c r="G89" s="16"/>
      <c r="H89" s="91"/>
      <c r="I89" s="90"/>
      <c r="J89" s="90"/>
      <c r="K89" s="92"/>
      <c r="L89" s="91"/>
      <c r="M89" s="91"/>
      <c r="N89" s="91"/>
      <c r="O89" s="91"/>
      <c r="P89" s="92"/>
    </row>
    <row r="90" spans="1:16" s="47" customFormat="1" ht="12.75">
      <c r="A90" s="41">
        <v>30</v>
      </c>
      <c r="B90" s="41"/>
      <c r="C90" s="42" t="s">
        <v>106</v>
      </c>
      <c r="D90" s="29" t="s">
        <v>0</v>
      </c>
      <c r="E90" s="76">
        <v>1</v>
      </c>
      <c r="F90" s="65"/>
      <c r="G90" s="16"/>
      <c r="H90" s="91"/>
      <c r="I90" s="93"/>
      <c r="J90" s="93"/>
      <c r="K90" s="92"/>
      <c r="L90" s="91"/>
      <c r="M90" s="91"/>
      <c r="N90" s="91"/>
      <c r="O90" s="91"/>
      <c r="P90" s="92"/>
    </row>
    <row r="91" spans="1:16" s="47" customFormat="1" ht="25.5">
      <c r="A91" s="41">
        <v>31</v>
      </c>
      <c r="B91" s="41"/>
      <c r="C91" s="42" t="s">
        <v>107</v>
      </c>
      <c r="D91" s="29" t="s">
        <v>36</v>
      </c>
      <c r="E91" s="76">
        <v>623</v>
      </c>
      <c r="F91" s="66"/>
      <c r="G91" s="16"/>
      <c r="H91" s="91"/>
      <c r="I91" s="90"/>
      <c r="J91" s="93"/>
      <c r="K91" s="92"/>
      <c r="L91" s="91"/>
      <c r="M91" s="91"/>
      <c r="N91" s="91"/>
      <c r="O91" s="91"/>
      <c r="P91" s="92"/>
    </row>
    <row r="92" spans="1:16" s="47" customFormat="1" ht="12.75">
      <c r="A92" s="41"/>
      <c r="B92" s="41"/>
      <c r="C92" s="46" t="s">
        <v>108</v>
      </c>
      <c r="D92" s="29" t="s">
        <v>32</v>
      </c>
      <c r="E92" s="76">
        <v>150.5</v>
      </c>
      <c r="F92" s="65"/>
      <c r="G92" s="16"/>
      <c r="H92" s="91"/>
      <c r="I92" s="93"/>
      <c r="J92" s="90"/>
      <c r="K92" s="92"/>
      <c r="L92" s="91"/>
      <c r="M92" s="91"/>
      <c r="N92" s="91"/>
      <c r="O92" s="91"/>
      <c r="P92" s="92"/>
    </row>
    <row r="93" spans="1:16" s="47" customFormat="1" ht="25.5">
      <c r="A93" s="41">
        <f>A91+1</f>
        <v>32</v>
      </c>
      <c r="B93" s="41"/>
      <c r="C93" s="42" t="s">
        <v>109</v>
      </c>
      <c r="D93" s="29" t="s">
        <v>110</v>
      </c>
      <c r="E93" s="76">
        <v>6.23</v>
      </c>
      <c r="F93" s="65"/>
      <c r="G93" s="16"/>
      <c r="H93" s="91"/>
      <c r="I93" s="90"/>
      <c r="J93" s="93"/>
      <c r="K93" s="92"/>
      <c r="L93" s="91"/>
      <c r="M93" s="91"/>
      <c r="N93" s="91"/>
      <c r="O93" s="91"/>
      <c r="P93" s="92"/>
    </row>
    <row r="94" spans="1:16" s="47" customFormat="1" ht="12.75">
      <c r="A94" s="41"/>
      <c r="B94" s="41"/>
      <c r="C94" s="46" t="s">
        <v>33</v>
      </c>
      <c r="D94" s="29" t="s">
        <v>32</v>
      </c>
      <c r="E94" s="76">
        <f>E93*2.2</f>
        <v>13.706000000000001</v>
      </c>
      <c r="F94" s="65"/>
      <c r="G94" s="16"/>
      <c r="H94" s="91"/>
      <c r="I94" s="93"/>
      <c r="J94" s="90"/>
      <c r="K94" s="92"/>
      <c r="L94" s="91"/>
      <c r="M94" s="91"/>
      <c r="N94" s="91"/>
      <c r="O94" s="91"/>
      <c r="P94" s="92"/>
    </row>
    <row r="95" spans="1:16" s="47" customFormat="1" ht="38.25">
      <c r="A95" s="41">
        <v>33</v>
      </c>
      <c r="B95" s="41"/>
      <c r="C95" s="48" t="s">
        <v>208</v>
      </c>
      <c r="D95" s="28" t="s">
        <v>16</v>
      </c>
      <c r="E95" s="76">
        <v>623</v>
      </c>
      <c r="F95" s="69"/>
      <c r="G95" s="16"/>
      <c r="H95" s="103"/>
      <c r="I95" s="104"/>
      <c r="J95" s="104"/>
      <c r="K95" s="100"/>
      <c r="L95" s="100"/>
      <c r="M95" s="100"/>
      <c r="N95" s="100"/>
      <c r="O95" s="100"/>
      <c r="P95" s="92"/>
    </row>
    <row r="96" spans="1:16" s="47" customFormat="1" ht="12.75">
      <c r="A96" s="41"/>
      <c r="B96" s="41"/>
      <c r="C96" s="30" t="s">
        <v>209</v>
      </c>
      <c r="D96" s="28" t="s">
        <v>16</v>
      </c>
      <c r="E96" s="78">
        <f>ROUND((E95*1.1),2)</f>
        <v>685.3</v>
      </c>
      <c r="F96" s="69"/>
      <c r="G96" s="16"/>
      <c r="H96" s="103"/>
      <c r="I96" s="105"/>
      <c r="J96" s="104"/>
      <c r="K96" s="100"/>
      <c r="L96" s="100"/>
      <c r="M96" s="100"/>
      <c r="N96" s="100"/>
      <c r="O96" s="100"/>
      <c r="P96" s="92"/>
    </row>
    <row r="97" spans="1:16" s="47" customFormat="1" ht="25.5">
      <c r="A97" s="41">
        <v>34</v>
      </c>
      <c r="B97" s="41"/>
      <c r="C97" s="119" t="s">
        <v>210</v>
      </c>
      <c r="D97" s="29" t="s">
        <v>36</v>
      </c>
      <c r="E97" s="76">
        <v>623</v>
      </c>
      <c r="F97" s="65"/>
      <c r="G97" s="16"/>
      <c r="H97" s="91"/>
      <c r="I97" s="90"/>
      <c r="J97" s="93"/>
      <c r="K97" s="92"/>
      <c r="L97" s="91"/>
      <c r="M97" s="91"/>
      <c r="N97" s="91"/>
      <c r="O97" s="91"/>
      <c r="P97" s="92"/>
    </row>
    <row r="98" spans="1:16" s="47" customFormat="1" ht="25.5">
      <c r="A98" s="41"/>
      <c r="B98" s="41"/>
      <c r="C98" s="30" t="s">
        <v>231</v>
      </c>
      <c r="D98" s="29" t="s">
        <v>36</v>
      </c>
      <c r="E98" s="76">
        <v>623</v>
      </c>
      <c r="F98" s="65"/>
      <c r="G98" s="16"/>
      <c r="H98" s="91"/>
      <c r="I98" s="93"/>
      <c r="J98" s="90"/>
      <c r="K98" s="92"/>
      <c r="L98" s="91"/>
      <c r="M98" s="91"/>
      <c r="N98" s="91"/>
      <c r="O98" s="91"/>
      <c r="P98" s="92"/>
    </row>
    <row r="99" spans="1:16" s="47" customFormat="1" ht="25.5">
      <c r="A99" s="41">
        <f>A97+1</f>
        <v>35</v>
      </c>
      <c r="B99" s="41"/>
      <c r="C99" s="119" t="s">
        <v>211</v>
      </c>
      <c r="D99" s="29" t="s">
        <v>36</v>
      </c>
      <c r="E99" s="76">
        <v>623</v>
      </c>
      <c r="F99" s="65"/>
      <c r="G99" s="16"/>
      <c r="H99" s="91"/>
      <c r="I99" s="90"/>
      <c r="J99" s="93"/>
      <c r="K99" s="92"/>
      <c r="L99" s="91"/>
      <c r="M99" s="91"/>
      <c r="N99" s="91"/>
      <c r="O99" s="91"/>
      <c r="P99" s="92"/>
    </row>
    <row r="100" spans="1:16" s="47" customFormat="1" ht="25.5">
      <c r="A100" s="41"/>
      <c r="B100" s="41"/>
      <c r="C100" s="30" t="s">
        <v>232</v>
      </c>
      <c r="D100" s="29" t="s">
        <v>36</v>
      </c>
      <c r="E100" s="76">
        <v>623</v>
      </c>
      <c r="F100" s="65"/>
      <c r="G100" s="16"/>
      <c r="H100" s="91"/>
      <c r="I100" s="93"/>
      <c r="J100" s="90"/>
      <c r="K100" s="92"/>
      <c r="L100" s="91"/>
      <c r="M100" s="91"/>
      <c r="N100" s="91"/>
      <c r="O100" s="91"/>
      <c r="P100" s="92"/>
    </row>
    <row r="101" spans="1:16" s="47" customFormat="1" ht="12.75">
      <c r="A101" s="41"/>
      <c r="B101" s="41"/>
      <c r="C101" s="46" t="s">
        <v>30</v>
      </c>
      <c r="D101" s="29" t="s">
        <v>0</v>
      </c>
      <c r="E101" s="76">
        <f>E99*4</f>
        <v>2492</v>
      </c>
      <c r="F101" s="65"/>
      <c r="G101" s="16"/>
      <c r="H101" s="91"/>
      <c r="I101" s="93"/>
      <c r="J101" s="90"/>
      <c r="K101" s="92"/>
      <c r="L101" s="91"/>
      <c r="M101" s="91"/>
      <c r="N101" s="91"/>
      <c r="O101" s="91"/>
      <c r="P101" s="92"/>
    </row>
    <row r="102" spans="1:16" s="47" customFormat="1" ht="76.5">
      <c r="A102" s="41">
        <v>36</v>
      </c>
      <c r="B102" s="41"/>
      <c r="C102" s="48" t="s">
        <v>212</v>
      </c>
      <c r="D102" s="28" t="s">
        <v>16</v>
      </c>
      <c r="E102" s="76">
        <v>665</v>
      </c>
      <c r="F102" s="66"/>
      <c r="G102" s="16"/>
      <c r="H102" s="103"/>
      <c r="I102" s="105"/>
      <c r="J102" s="104"/>
      <c r="K102" s="100"/>
      <c r="L102" s="100"/>
      <c r="M102" s="100"/>
      <c r="N102" s="100"/>
      <c r="O102" s="100"/>
      <c r="P102" s="92"/>
    </row>
    <row r="103" spans="1:16" s="47" customFormat="1" ht="15.75" customHeight="1">
      <c r="A103" s="41"/>
      <c r="B103" s="41"/>
      <c r="C103" s="63" t="s">
        <v>213</v>
      </c>
      <c r="D103" s="28" t="s">
        <v>16</v>
      </c>
      <c r="E103" s="76">
        <f>E102*1.15</f>
        <v>764.7499999999999</v>
      </c>
      <c r="F103" s="69"/>
      <c r="G103" s="49"/>
      <c r="H103" s="103"/>
      <c r="I103" s="105"/>
      <c r="J103" s="104"/>
      <c r="K103" s="100"/>
      <c r="L103" s="100"/>
      <c r="M103" s="100"/>
      <c r="N103" s="100"/>
      <c r="O103" s="100"/>
      <c r="P103" s="92"/>
    </row>
    <row r="104" spans="1:16" s="47" customFormat="1" ht="12.75">
      <c r="A104" s="41"/>
      <c r="B104" s="41"/>
      <c r="C104" s="63" t="s">
        <v>214</v>
      </c>
      <c r="D104" s="28" t="s">
        <v>16</v>
      </c>
      <c r="E104" s="76">
        <f>E102*1.15</f>
        <v>764.7499999999999</v>
      </c>
      <c r="F104" s="69"/>
      <c r="G104" s="49"/>
      <c r="H104" s="103"/>
      <c r="I104" s="105"/>
      <c r="J104" s="104"/>
      <c r="K104" s="100"/>
      <c r="L104" s="100"/>
      <c r="M104" s="100"/>
      <c r="N104" s="100"/>
      <c r="O104" s="100"/>
      <c r="P104" s="92"/>
    </row>
    <row r="105" spans="1:16" s="47" customFormat="1" ht="12.75">
      <c r="A105" s="41"/>
      <c r="B105" s="41"/>
      <c r="C105" s="63" t="s">
        <v>193</v>
      </c>
      <c r="D105" s="28" t="s">
        <v>20</v>
      </c>
      <c r="E105" s="83">
        <f>E102*0.02</f>
        <v>13.3</v>
      </c>
      <c r="F105" s="69"/>
      <c r="G105" s="49"/>
      <c r="H105" s="103"/>
      <c r="I105" s="105"/>
      <c r="J105" s="104"/>
      <c r="K105" s="100"/>
      <c r="L105" s="100"/>
      <c r="M105" s="100"/>
      <c r="N105" s="100"/>
      <c r="O105" s="100"/>
      <c r="P105" s="92"/>
    </row>
    <row r="106" spans="1:16" s="47" customFormat="1" ht="12.75">
      <c r="A106" s="41"/>
      <c r="B106" s="41"/>
      <c r="C106" s="63" t="s">
        <v>194</v>
      </c>
      <c r="D106" s="28" t="s">
        <v>16</v>
      </c>
      <c r="E106" s="83">
        <f>E102</f>
        <v>665</v>
      </c>
      <c r="F106" s="69"/>
      <c r="G106" s="49"/>
      <c r="H106" s="103"/>
      <c r="I106" s="105"/>
      <c r="J106" s="104"/>
      <c r="K106" s="100"/>
      <c r="L106" s="100"/>
      <c r="M106" s="100"/>
      <c r="N106" s="100"/>
      <c r="O106" s="100"/>
      <c r="P106" s="92"/>
    </row>
    <row r="107" spans="1:16" s="47" customFormat="1" ht="18" customHeight="1">
      <c r="A107" s="41">
        <v>37</v>
      </c>
      <c r="B107" s="41"/>
      <c r="C107" s="42" t="s">
        <v>111</v>
      </c>
      <c r="D107" s="29" t="s">
        <v>112</v>
      </c>
      <c r="E107" s="76">
        <v>1</v>
      </c>
      <c r="F107" s="65"/>
      <c r="G107" s="16"/>
      <c r="H107" s="91"/>
      <c r="I107" s="90"/>
      <c r="J107" s="93"/>
      <c r="K107" s="92"/>
      <c r="L107" s="91"/>
      <c r="M107" s="91"/>
      <c r="N107" s="91"/>
      <c r="O107" s="91"/>
      <c r="P107" s="92"/>
    </row>
    <row r="108" spans="1:16" s="47" customFormat="1" ht="12.75">
      <c r="A108" s="41"/>
      <c r="B108" s="41"/>
      <c r="C108" s="46" t="s">
        <v>113</v>
      </c>
      <c r="D108" s="29" t="s">
        <v>21</v>
      </c>
      <c r="E108" s="76">
        <v>1</v>
      </c>
      <c r="F108" s="65"/>
      <c r="G108" s="16"/>
      <c r="H108" s="91"/>
      <c r="I108" s="93"/>
      <c r="J108" s="90"/>
      <c r="K108" s="92"/>
      <c r="L108" s="91"/>
      <c r="M108" s="91"/>
      <c r="N108" s="91"/>
      <c r="O108" s="91"/>
      <c r="P108" s="92"/>
    </row>
    <row r="109" spans="1:16" s="47" customFormat="1" ht="12.75">
      <c r="A109" s="41">
        <f>A107+1</f>
        <v>38</v>
      </c>
      <c r="B109" s="41"/>
      <c r="C109" s="42" t="s">
        <v>114</v>
      </c>
      <c r="D109" s="29" t="s">
        <v>11</v>
      </c>
      <c r="E109" s="76">
        <v>78</v>
      </c>
      <c r="F109" s="65"/>
      <c r="G109" s="16"/>
      <c r="H109" s="91"/>
      <c r="I109" s="93"/>
      <c r="J109" s="93"/>
      <c r="K109" s="92"/>
      <c r="L109" s="91"/>
      <c r="M109" s="91"/>
      <c r="N109" s="91"/>
      <c r="O109" s="91"/>
      <c r="P109" s="92"/>
    </row>
    <row r="110" spans="1:16" s="47" customFormat="1" ht="12.75">
      <c r="A110" s="41">
        <f>A109+1</f>
        <v>39</v>
      </c>
      <c r="B110" s="41"/>
      <c r="C110" s="42" t="s">
        <v>115</v>
      </c>
      <c r="D110" s="29" t="s">
        <v>11</v>
      </c>
      <c r="E110" s="76">
        <v>57</v>
      </c>
      <c r="F110" s="65"/>
      <c r="G110" s="16"/>
      <c r="H110" s="91"/>
      <c r="I110" s="90"/>
      <c r="J110" s="93"/>
      <c r="K110" s="92"/>
      <c r="L110" s="91"/>
      <c r="M110" s="91"/>
      <c r="N110" s="91"/>
      <c r="O110" s="91"/>
      <c r="P110" s="92"/>
    </row>
    <row r="111" spans="1:16" s="47" customFormat="1" ht="12.75">
      <c r="A111" s="41"/>
      <c r="B111" s="41"/>
      <c r="C111" s="46" t="s">
        <v>116</v>
      </c>
      <c r="D111" s="29" t="s">
        <v>11</v>
      </c>
      <c r="E111" s="76">
        <f>E110*1.03</f>
        <v>58.71</v>
      </c>
      <c r="F111" s="65"/>
      <c r="G111" s="16"/>
      <c r="H111" s="91"/>
      <c r="I111" s="93"/>
      <c r="J111" s="90"/>
      <c r="K111" s="92"/>
      <c r="L111" s="91"/>
      <c r="M111" s="91"/>
      <c r="N111" s="91"/>
      <c r="O111" s="91"/>
      <c r="P111" s="92"/>
    </row>
    <row r="112" spans="1:16" s="47" customFormat="1" ht="12.75">
      <c r="A112" s="41"/>
      <c r="B112" s="41"/>
      <c r="C112" s="46" t="s">
        <v>117</v>
      </c>
      <c r="D112" s="29" t="s">
        <v>11</v>
      </c>
      <c r="E112" s="76">
        <v>57</v>
      </c>
      <c r="F112" s="65"/>
      <c r="G112" s="16"/>
      <c r="H112" s="91"/>
      <c r="I112" s="93"/>
      <c r="J112" s="90"/>
      <c r="K112" s="92"/>
      <c r="L112" s="91"/>
      <c r="M112" s="91"/>
      <c r="N112" s="91"/>
      <c r="O112" s="91"/>
      <c r="P112" s="92"/>
    </row>
    <row r="113" spans="1:16" s="47" customFormat="1" ht="12.75">
      <c r="A113" s="41"/>
      <c r="B113" s="41"/>
      <c r="C113" s="46" t="s">
        <v>30</v>
      </c>
      <c r="D113" s="29" t="s">
        <v>0</v>
      </c>
      <c r="E113" s="76">
        <f>E110*2</f>
        <v>114</v>
      </c>
      <c r="F113" s="65"/>
      <c r="G113" s="16"/>
      <c r="H113" s="91"/>
      <c r="I113" s="93"/>
      <c r="J113" s="90"/>
      <c r="K113" s="92"/>
      <c r="L113" s="91"/>
      <c r="M113" s="91"/>
      <c r="N113" s="91"/>
      <c r="O113" s="91"/>
      <c r="P113" s="92"/>
    </row>
    <row r="114" spans="1:16" s="47" customFormat="1" ht="12.75">
      <c r="A114" s="41">
        <f>A110+1</f>
        <v>40</v>
      </c>
      <c r="B114" s="41"/>
      <c r="C114" s="42" t="s">
        <v>118</v>
      </c>
      <c r="D114" s="29" t="s">
        <v>11</v>
      </c>
      <c r="E114" s="76">
        <v>96</v>
      </c>
      <c r="F114" s="65"/>
      <c r="G114" s="16"/>
      <c r="H114" s="91"/>
      <c r="I114" s="90"/>
      <c r="J114" s="93"/>
      <c r="K114" s="92"/>
      <c r="L114" s="91"/>
      <c r="M114" s="91"/>
      <c r="N114" s="91"/>
      <c r="O114" s="91"/>
      <c r="P114" s="92"/>
    </row>
    <row r="115" spans="1:16" s="47" customFormat="1" ht="12.75">
      <c r="A115" s="41"/>
      <c r="B115" s="41"/>
      <c r="C115" s="46" t="s">
        <v>119</v>
      </c>
      <c r="D115" s="29" t="s">
        <v>11</v>
      </c>
      <c r="E115" s="76">
        <f>E114*1.08</f>
        <v>103.68</v>
      </c>
      <c r="F115" s="65"/>
      <c r="G115" s="16"/>
      <c r="H115" s="91"/>
      <c r="I115" s="93"/>
      <c r="J115" s="90"/>
      <c r="K115" s="92"/>
      <c r="L115" s="91"/>
      <c r="M115" s="91"/>
      <c r="N115" s="91"/>
      <c r="O115" s="91"/>
      <c r="P115" s="92"/>
    </row>
    <row r="116" spans="1:16" s="47" customFormat="1" ht="12.75">
      <c r="A116" s="41"/>
      <c r="B116" s="41"/>
      <c r="C116" s="46" t="s">
        <v>117</v>
      </c>
      <c r="D116" s="29" t="s">
        <v>11</v>
      </c>
      <c r="E116" s="76">
        <v>96</v>
      </c>
      <c r="F116" s="65"/>
      <c r="G116" s="16"/>
      <c r="H116" s="91"/>
      <c r="I116" s="93"/>
      <c r="J116" s="90"/>
      <c r="K116" s="92"/>
      <c r="L116" s="91"/>
      <c r="M116" s="91"/>
      <c r="N116" s="91"/>
      <c r="O116" s="91"/>
      <c r="P116" s="92"/>
    </row>
    <row r="117" spans="1:16" s="47" customFormat="1" ht="12.75">
      <c r="A117" s="41"/>
      <c r="B117" s="41"/>
      <c r="C117" s="46" t="s">
        <v>30</v>
      </c>
      <c r="D117" s="29" t="s">
        <v>0</v>
      </c>
      <c r="E117" s="76">
        <f>E114*2</f>
        <v>192</v>
      </c>
      <c r="F117" s="65"/>
      <c r="G117" s="16"/>
      <c r="H117" s="91"/>
      <c r="I117" s="93"/>
      <c r="J117" s="90"/>
      <c r="K117" s="92"/>
      <c r="L117" s="91"/>
      <c r="M117" s="91"/>
      <c r="N117" s="91"/>
      <c r="O117" s="91"/>
      <c r="P117" s="92"/>
    </row>
    <row r="118" spans="1:16" s="47" customFormat="1" ht="12.75">
      <c r="A118" s="41"/>
      <c r="B118" s="44"/>
      <c r="C118" s="45" t="s">
        <v>195</v>
      </c>
      <c r="D118" s="45"/>
      <c r="E118" s="77"/>
      <c r="F118" s="65"/>
      <c r="G118" s="16"/>
      <c r="H118" s="91"/>
      <c r="I118" s="90"/>
      <c r="J118" s="90"/>
      <c r="K118" s="92"/>
      <c r="L118" s="91"/>
      <c r="M118" s="91"/>
      <c r="N118" s="91"/>
      <c r="O118" s="91"/>
      <c r="P118" s="92"/>
    </row>
    <row r="119" spans="1:16" s="47" customFormat="1" ht="12.75">
      <c r="A119" s="41">
        <v>41</v>
      </c>
      <c r="B119" s="41"/>
      <c r="C119" s="42" t="s">
        <v>45</v>
      </c>
      <c r="D119" s="29" t="s">
        <v>32</v>
      </c>
      <c r="E119" s="76">
        <v>43.8</v>
      </c>
      <c r="F119" s="65"/>
      <c r="G119" s="16"/>
      <c r="H119" s="91"/>
      <c r="I119" s="90"/>
      <c r="J119" s="93"/>
      <c r="K119" s="92"/>
      <c r="L119" s="91"/>
      <c r="M119" s="91"/>
      <c r="N119" s="91"/>
      <c r="O119" s="91"/>
      <c r="P119" s="92"/>
    </row>
    <row r="120" spans="1:16" s="47" customFormat="1" ht="12.75">
      <c r="A120" s="41"/>
      <c r="B120" s="41"/>
      <c r="C120" s="46" t="s">
        <v>46</v>
      </c>
      <c r="D120" s="29" t="s">
        <v>32</v>
      </c>
      <c r="E120" s="76">
        <f>E119*1.05</f>
        <v>45.99</v>
      </c>
      <c r="F120" s="65"/>
      <c r="G120" s="16"/>
      <c r="H120" s="91"/>
      <c r="I120" s="93"/>
      <c r="J120" s="90"/>
      <c r="K120" s="92"/>
      <c r="L120" s="91"/>
      <c r="M120" s="91"/>
      <c r="N120" s="91"/>
      <c r="O120" s="91"/>
      <c r="P120" s="92"/>
    </row>
    <row r="121" spans="1:16" s="47" customFormat="1" ht="12.75">
      <c r="A121" s="41">
        <f>A119+1</f>
        <v>42</v>
      </c>
      <c r="B121" s="41"/>
      <c r="C121" s="120" t="s">
        <v>47</v>
      </c>
      <c r="D121" s="29" t="s">
        <v>36</v>
      </c>
      <c r="E121" s="76">
        <v>547</v>
      </c>
      <c r="F121" s="65"/>
      <c r="G121" s="16"/>
      <c r="H121" s="91"/>
      <c r="I121" s="90"/>
      <c r="J121" s="93"/>
      <c r="K121" s="92"/>
      <c r="L121" s="91"/>
      <c r="M121" s="91"/>
      <c r="N121" s="91"/>
      <c r="O121" s="91"/>
      <c r="P121" s="92"/>
    </row>
    <row r="122" spans="1:16" s="47" customFormat="1" ht="12.75">
      <c r="A122" s="41"/>
      <c r="B122" s="41"/>
      <c r="C122" s="121" t="s">
        <v>215</v>
      </c>
      <c r="D122" s="29" t="s">
        <v>36</v>
      </c>
      <c r="E122" s="76">
        <f>E121*1.03</f>
        <v>563.41</v>
      </c>
      <c r="F122" s="65"/>
      <c r="G122" s="16"/>
      <c r="H122" s="91"/>
      <c r="I122" s="93"/>
      <c r="J122" s="90"/>
      <c r="K122" s="92"/>
      <c r="L122" s="91"/>
      <c r="M122" s="91"/>
      <c r="N122" s="91"/>
      <c r="O122" s="91"/>
      <c r="P122" s="92"/>
    </row>
    <row r="123" spans="1:16" s="47" customFormat="1" ht="12.75">
      <c r="A123" s="41">
        <f aca="true" t="shared" si="1" ref="A123:A129">A121+1</f>
        <v>43</v>
      </c>
      <c r="B123" s="41"/>
      <c r="C123" s="42" t="s">
        <v>48</v>
      </c>
      <c r="D123" s="29" t="s">
        <v>36</v>
      </c>
      <c r="E123" s="76">
        <v>547</v>
      </c>
      <c r="F123" s="65"/>
      <c r="G123" s="16"/>
      <c r="H123" s="91"/>
      <c r="I123" s="90"/>
      <c r="J123" s="93"/>
      <c r="K123" s="92"/>
      <c r="L123" s="91"/>
      <c r="M123" s="91"/>
      <c r="N123" s="91"/>
      <c r="O123" s="91"/>
      <c r="P123" s="92"/>
    </row>
    <row r="124" spans="1:16" s="47" customFormat="1" ht="12.75">
      <c r="A124" s="41"/>
      <c r="B124" s="41"/>
      <c r="C124" s="46" t="s">
        <v>49</v>
      </c>
      <c r="D124" s="29" t="s">
        <v>36</v>
      </c>
      <c r="E124" s="76">
        <f>E123*1.2</f>
        <v>656.4</v>
      </c>
      <c r="F124" s="65"/>
      <c r="G124" s="16"/>
      <c r="H124" s="91"/>
      <c r="I124" s="93"/>
      <c r="J124" s="90"/>
      <c r="K124" s="92"/>
      <c r="L124" s="91"/>
      <c r="M124" s="91"/>
      <c r="N124" s="91"/>
      <c r="O124" s="91"/>
      <c r="P124" s="92"/>
    </row>
    <row r="125" spans="1:16" s="47" customFormat="1" ht="12.75">
      <c r="A125" s="41">
        <f t="shared" si="1"/>
        <v>44</v>
      </c>
      <c r="B125" s="41"/>
      <c r="C125" s="42" t="s">
        <v>120</v>
      </c>
      <c r="D125" s="29" t="s">
        <v>36</v>
      </c>
      <c r="E125" s="76">
        <v>547</v>
      </c>
      <c r="F125" s="65"/>
      <c r="G125" s="16"/>
      <c r="H125" s="91"/>
      <c r="I125" s="90"/>
      <c r="J125" s="93"/>
      <c r="K125" s="92"/>
      <c r="L125" s="91"/>
      <c r="M125" s="91"/>
      <c r="N125" s="91"/>
      <c r="O125" s="91"/>
      <c r="P125" s="92"/>
    </row>
    <row r="126" spans="1:16" s="47" customFormat="1" ht="12.75">
      <c r="A126" s="41"/>
      <c r="B126" s="41"/>
      <c r="C126" s="46" t="s">
        <v>121</v>
      </c>
      <c r="D126" s="29" t="s">
        <v>32</v>
      </c>
      <c r="E126" s="76">
        <f>E125*0.07*1.05</f>
        <v>40.20450000000001</v>
      </c>
      <c r="F126" s="65"/>
      <c r="G126" s="16"/>
      <c r="H126" s="91"/>
      <c r="I126" s="93"/>
      <c r="J126" s="90"/>
      <c r="K126" s="92"/>
      <c r="L126" s="91"/>
      <c r="M126" s="91"/>
      <c r="N126" s="91"/>
      <c r="O126" s="91"/>
      <c r="P126" s="92"/>
    </row>
    <row r="127" spans="1:16" s="47" customFormat="1" ht="12.75">
      <c r="A127" s="41">
        <f t="shared" si="1"/>
        <v>45</v>
      </c>
      <c r="B127" s="41"/>
      <c r="C127" s="42" t="s">
        <v>40</v>
      </c>
      <c r="D127" s="29" t="s">
        <v>36</v>
      </c>
      <c r="E127" s="76">
        <v>547</v>
      </c>
      <c r="F127" s="65"/>
      <c r="G127" s="16"/>
      <c r="H127" s="91"/>
      <c r="I127" s="90"/>
      <c r="J127" s="93"/>
      <c r="K127" s="92"/>
      <c r="L127" s="91"/>
      <c r="M127" s="91"/>
      <c r="N127" s="91"/>
      <c r="O127" s="91"/>
      <c r="P127" s="92"/>
    </row>
    <row r="128" spans="1:16" s="47" customFormat="1" ht="12.75">
      <c r="A128" s="41"/>
      <c r="B128" s="41"/>
      <c r="C128" s="46" t="s">
        <v>122</v>
      </c>
      <c r="D128" s="29" t="s">
        <v>36</v>
      </c>
      <c r="E128" s="76">
        <f>E127*1.05</f>
        <v>574.35</v>
      </c>
      <c r="F128" s="65"/>
      <c r="G128" s="16"/>
      <c r="H128" s="91"/>
      <c r="I128" s="93"/>
      <c r="J128" s="90"/>
      <c r="K128" s="92"/>
      <c r="L128" s="91"/>
      <c r="M128" s="91"/>
      <c r="N128" s="91"/>
      <c r="O128" s="91"/>
      <c r="P128" s="92"/>
    </row>
    <row r="129" spans="1:16" s="47" customFormat="1" ht="25.5">
      <c r="A129" s="41">
        <f t="shared" si="1"/>
        <v>46</v>
      </c>
      <c r="B129" s="41"/>
      <c r="C129" s="42" t="s">
        <v>123</v>
      </c>
      <c r="D129" s="29" t="s">
        <v>36</v>
      </c>
      <c r="E129" s="76">
        <v>275</v>
      </c>
      <c r="F129" s="65"/>
      <c r="G129" s="16"/>
      <c r="H129" s="91"/>
      <c r="I129" s="93"/>
      <c r="J129" s="93"/>
      <c r="K129" s="92"/>
      <c r="L129" s="91"/>
      <c r="M129" s="91"/>
      <c r="N129" s="91"/>
      <c r="O129" s="91"/>
      <c r="P129" s="92"/>
    </row>
    <row r="130" spans="1:16" s="47" customFormat="1" ht="12.75">
      <c r="A130" s="41">
        <f>A129+1</f>
        <v>47</v>
      </c>
      <c r="B130" s="41"/>
      <c r="C130" s="42" t="s">
        <v>50</v>
      </c>
      <c r="D130" s="29" t="s">
        <v>36</v>
      </c>
      <c r="E130" s="76">
        <v>200</v>
      </c>
      <c r="F130" s="65"/>
      <c r="G130" s="16"/>
      <c r="H130" s="91"/>
      <c r="I130" s="90"/>
      <c r="J130" s="93"/>
      <c r="K130" s="92"/>
      <c r="L130" s="91"/>
      <c r="M130" s="91"/>
      <c r="N130" s="91"/>
      <c r="O130" s="91"/>
      <c r="P130" s="92"/>
    </row>
    <row r="131" spans="1:16" s="47" customFormat="1" ht="12.75">
      <c r="A131" s="41"/>
      <c r="B131" s="41"/>
      <c r="C131" s="46" t="s">
        <v>51</v>
      </c>
      <c r="D131" s="29" t="s">
        <v>36</v>
      </c>
      <c r="E131" s="76">
        <f>E130*1.08</f>
        <v>216</v>
      </c>
      <c r="F131" s="65"/>
      <c r="G131" s="16"/>
      <c r="H131" s="91"/>
      <c r="I131" s="93"/>
      <c r="J131" s="90"/>
      <c r="K131" s="92"/>
      <c r="L131" s="91"/>
      <c r="M131" s="91"/>
      <c r="N131" s="91"/>
      <c r="O131" s="91"/>
      <c r="P131" s="92"/>
    </row>
    <row r="132" spans="1:16" s="47" customFormat="1" ht="12.75">
      <c r="A132" s="41"/>
      <c r="B132" s="41"/>
      <c r="C132" s="46" t="s">
        <v>52</v>
      </c>
      <c r="D132" s="29" t="s">
        <v>13</v>
      </c>
      <c r="E132" s="76">
        <f>E130*3.5</f>
        <v>700</v>
      </c>
      <c r="F132" s="65"/>
      <c r="G132" s="16"/>
      <c r="H132" s="91"/>
      <c r="I132" s="93"/>
      <c r="J132" s="90"/>
      <c r="K132" s="92"/>
      <c r="L132" s="91"/>
      <c r="M132" s="91"/>
      <c r="N132" s="91"/>
      <c r="O132" s="91"/>
      <c r="P132" s="92"/>
    </row>
    <row r="133" spans="1:16" s="47" customFormat="1" ht="12.75">
      <c r="A133" s="41"/>
      <c r="B133" s="41"/>
      <c r="C133" s="46" t="s">
        <v>53</v>
      </c>
      <c r="D133" s="29" t="s">
        <v>13</v>
      </c>
      <c r="E133" s="76">
        <f>E130*0.6</f>
        <v>120</v>
      </c>
      <c r="F133" s="65"/>
      <c r="G133" s="16"/>
      <c r="H133" s="91"/>
      <c r="I133" s="93"/>
      <c r="J133" s="90"/>
      <c r="K133" s="92"/>
      <c r="L133" s="91"/>
      <c r="M133" s="91"/>
      <c r="N133" s="91"/>
      <c r="O133" s="91"/>
      <c r="P133" s="92"/>
    </row>
    <row r="134" spans="1:16" s="47" customFormat="1" ht="12.75">
      <c r="A134" s="41">
        <f>A130+1</f>
        <v>48</v>
      </c>
      <c r="B134" s="41"/>
      <c r="C134" s="42" t="s">
        <v>54</v>
      </c>
      <c r="D134" s="29" t="s">
        <v>36</v>
      </c>
      <c r="E134" s="76">
        <v>275</v>
      </c>
      <c r="F134" s="65"/>
      <c r="G134" s="16"/>
      <c r="H134" s="91"/>
      <c r="I134" s="90"/>
      <c r="J134" s="93"/>
      <c r="K134" s="92"/>
      <c r="L134" s="91"/>
      <c r="M134" s="91"/>
      <c r="N134" s="91"/>
      <c r="O134" s="91"/>
      <c r="P134" s="92"/>
    </row>
    <row r="135" spans="1:16" s="47" customFormat="1" ht="12.75">
      <c r="A135" s="41"/>
      <c r="B135" s="41"/>
      <c r="C135" s="30" t="s">
        <v>216</v>
      </c>
      <c r="D135" s="29" t="s">
        <v>36</v>
      </c>
      <c r="E135" s="76">
        <f>E134*1.08</f>
        <v>297</v>
      </c>
      <c r="F135" s="65"/>
      <c r="G135" s="16"/>
      <c r="H135" s="91"/>
      <c r="I135" s="93"/>
      <c r="J135" s="90"/>
      <c r="K135" s="92"/>
      <c r="L135" s="91"/>
      <c r="M135" s="91"/>
      <c r="N135" s="91"/>
      <c r="O135" s="91"/>
      <c r="P135" s="92"/>
    </row>
    <row r="136" spans="1:16" s="47" customFormat="1" ht="12.75">
      <c r="A136" s="41"/>
      <c r="B136" s="41"/>
      <c r="C136" s="46" t="s">
        <v>55</v>
      </c>
      <c r="D136" s="29" t="s">
        <v>13</v>
      </c>
      <c r="E136" s="76">
        <f>E134*0.25</f>
        <v>68.75</v>
      </c>
      <c r="F136" s="65"/>
      <c r="G136" s="16"/>
      <c r="H136" s="91"/>
      <c r="I136" s="93"/>
      <c r="J136" s="90"/>
      <c r="K136" s="92"/>
      <c r="L136" s="91"/>
      <c r="M136" s="91"/>
      <c r="N136" s="91"/>
      <c r="O136" s="91"/>
      <c r="P136" s="92"/>
    </row>
    <row r="137" spans="1:16" s="47" customFormat="1" ht="12.75">
      <c r="A137" s="41">
        <f>A134+1</f>
        <v>49</v>
      </c>
      <c r="B137" s="41"/>
      <c r="C137" s="42" t="s">
        <v>56</v>
      </c>
      <c r="D137" s="29" t="s">
        <v>36</v>
      </c>
      <c r="E137" s="76">
        <v>72.3</v>
      </c>
      <c r="F137" s="65"/>
      <c r="G137" s="16"/>
      <c r="H137" s="91"/>
      <c r="I137" s="90"/>
      <c r="J137" s="93"/>
      <c r="K137" s="92"/>
      <c r="L137" s="91"/>
      <c r="M137" s="91"/>
      <c r="N137" s="91"/>
      <c r="O137" s="91"/>
      <c r="P137" s="92"/>
    </row>
    <row r="138" spans="1:16" s="47" customFormat="1" ht="12.75">
      <c r="A138" s="41"/>
      <c r="B138" s="41"/>
      <c r="C138" s="46" t="s">
        <v>57</v>
      </c>
      <c r="D138" s="29" t="s">
        <v>36</v>
      </c>
      <c r="E138" s="76">
        <f>E137*1.1</f>
        <v>79.53</v>
      </c>
      <c r="F138" s="65"/>
      <c r="G138" s="16"/>
      <c r="H138" s="91"/>
      <c r="I138" s="93"/>
      <c r="J138" s="90"/>
      <c r="K138" s="92"/>
      <c r="L138" s="91"/>
      <c r="M138" s="91"/>
      <c r="N138" s="91"/>
      <c r="O138" s="91"/>
      <c r="P138" s="92"/>
    </row>
    <row r="139" spans="1:16" s="47" customFormat="1" ht="12.75">
      <c r="A139" s="41"/>
      <c r="B139" s="41"/>
      <c r="C139" s="46" t="s">
        <v>58</v>
      </c>
      <c r="D139" s="29" t="s">
        <v>36</v>
      </c>
      <c r="E139" s="76">
        <f>E137*1.1</f>
        <v>79.53</v>
      </c>
      <c r="F139" s="65"/>
      <c r="G139" s="16"/>
      <c r="H139" s="91"/>
      <c r="I139" s="93"/>
      <c r="J139" s="90"/>
      <c r="K139" s="92"/>
      <c r="L139" s="91"/>
      <c r="M139" s="91"/>
      <c r="N139" s="91"/>
      <c r="O139" s="91"/>
      <c r="P139" s="92"/>
    </row>
    <row r="140" spans="1:16" s="47" customFormat="1" ht="12.75">
      <c r="A140" s="41">
        <f>A137+1</f>
        <v>50</v>
      </c>
      <c r="B140" s="41"/>
      <c r="C140" s="42" t="s">
        <v>124</v>
      </c>
      <c r="D140" s="29" t="s">
        <v>21</v>
      </c>
      <c r="E140" s="76">
        <v>1</v>
      </c>
      <c r="F140" s="65"/>
      <c r="G140" s="16"/>
      <c r="H140" s="91"/>
      <c r="I140" s="93"/>
      <c r="J140" s="93"/>
      <c r="K140" s="92"/>
      <c r="L140" s="91"/>
      <c r="M140" s="91"/>
      <c r="N140" s="91"/>
      <c r="O140" s="91"/>
      <c r="P140" s="92"/>
    </row>
    <row r="141" spans="1:16" s="47" customFormat="1" ht="12.75">
      <c r="A141" s="41">
        <f>A140+1</f>
        <v>51</v>
      </c>
      <c r="B141" s="41"/>
      <c r="C141" s="42" t="s">
        <v>59</v>
      </c>
      <c r="D141" s="29" t="s">
        <v>21</v>
      </c>
      <c r="E141" s="76">
        <v>1</v>
      </c>
      <c r="F141" s="65"/>
      <c r="G141" s="16"/>
      <c r="H141" s="91"/>
      <c r="I141" s="93"/>
      <c r="J141" s="93"/>
      <c r="K141" s="92"/>
      <c r="L141" s="91"/>
      <c r="M141" s="91"/>
      <c r="N141" s="91"/>
      <c r="O141" s="91"/>
      <c r="P141" s="92"/>
    </row>
    <row r="142" spans="1:16" s="47" customFormat="1" ht="12.75">
      <c r="A142" s="41"/>
      <c r="B142" s="41"/>
      <c r="C142" s="42"/>
      <c r="D142" s="29"/>
      <c r="E142" s="76"/>
      <c r="F142" s="65"/>
      <c r="G142" s="16"/>
      <c r="H142" s="91"/>
      <c r="I142" s="90"/>
      <c r="J142" s="90"/>
      <c r="K142" s="92"/>
      <c r="L142" s="91"/>
      <c r="M142" s="91"/>
      <c r="N142" s="91"/>
      <c r="O142" s="91"/>
      <c r="P142" s="92"/>
    </row>
    <row r="143" spans="1:16" s="47" customFormat="1" ht="12.75">
      <c r="A143" s="41"/>
      <c r="B143" s="44"/>
      <c r="C143" s="45" t="s">
        <v>217</v>
      </c>
      <c r="D143" s="45"/>
      <c r="E143" s="77"/>
      <c r="F143" s="65"/>
      <c r="G143" s="16"/>
      <c r="H143" s="91"/>
      <c r="I143" s="90"/>
      <c r="J143" s="90"/>
      <c r="K143" s="92"/>
      <c r="L143" s="91"/>
      <c r="M143" s="91"/>
      <c r="N143" s="91"/>
      <c r="O143" s="91"/>
      <c r="P143" s="92"/>
    </row>
    <row r="144" spans="1:16" s="47" customFormat="1" ht="12.75">
      <c r="A144" s="41">
        <f>A141+1</f>
        <v>52</v>
      </c>
      <c r="B144" s="41"/>
      <c r="C144" s="42" t="s">
        <v>125</v>
      </c>
      <c r="D144" s="29" t="s">
        <v>32</v>
      </c>
      <c r="E144" s="76">
        <v>10</v>
      </c>
      <c r="F144" s="66"/>
      <c r="G144" s="16"/>
      <c r="H144" s="91"/>
      <c r="I144" s="90"/>
      <c r="J144" s="93"/>
      <c r="K144" s="92"/>
      <c r="L144" s="91"/>
      <c r="M144" s="91"/>
      <c r="N144" s="91"/>
      <c r="O144" s="91"/>
      <c r="P144" s="92"/>
    </row>
    <row r="145" spans="1:16" s="47" customFormat="1" ht="12.75">
      <c r="A145" s="41">
        <f>A144+1</f>
        <v>53</v>
      </c>
      <c r="B145" s="41"/>
      <c r="C145" s="42" t="s">
        <v>126</v>
      </c>
      <c r="D145" s="29" t="s">
        <v>32</v>
      </c>
      <c r="E145" s="76">
        <v>1</v>
      </c>
      <c r="F145" s="65"/>
      <c r="G145" s="16"/>
      <c r="H145" s="91"/>
      <c r="I145" s="90"/>
      <c r="J145" s="93"/>
      <c r="K145" s="92"/>
      <c r="L145" s="91"/>
      <c r="M145" s="91"/>
      <c r="N145" s="91"/>
      <c r="O145" s="91"/>
      <c r="P145" s="92"/>
    </row>
    <row r="146" spans="1:16" s="47" customFormat="1" ht="12.75">
      <c r="A146" s="41"/>
      <c r="B146" s="41"/>
      <c r="C146" s="46" t="s">
        <v>127</v>
      </c>
      <c r="D146" s="29" t="s">
        <v>32</v>
      </c>
      <c r="E146" s="76">
        <f>E145*1.05</f>
        <v>1.05</v>
      </c>
      <c r="F146" s="65"/>
      <c r="G146" s="16"/>
      <c r="H146" s="91"/>
      <c r="I146" s="93"/>
      <c r="J146" s="90"/>
      <c r="K146" s="92"/>
      <c r="L146" s="91"/>
      <c r="M146" s="91"/>
      <c r="N146" s="91"/>
      <c r="O146" s="91"/>
      <c r="P146" s="92"/>
    </row>
    <row r="147" spans="1:16" s="47" customFormat="1" ht="12.75">
      <c r="A147" s="41"/>
      <c r="B147" s="41"/>
      <c r="C147" s="46" t="s">
        <v>34</v>
      </c>
      <c r="D147" s="29" t="s">
        <v>32</v>
      </c>
      <c r="E147" s="76">
        <f>E145*0.058</f>
        <v>0.058</v>
      </c>
      <c r="F147" s="65"/>
      <c r="G147" s="16"/>
      <c r="H147" s="91"/>
      <c r="I147" s="93"/>
      <c r="J147" s="90"/>
      <c r="K147" s="92"/>
      <c r="L147" s="91"/>
      <c r="M147" s="91"/>
      <c r="N147" s="91"/>
      <c r="O147" s="91"/>
      <c r="P147" s="92"/>
    </row>
    <row r="148" spans="1:16" s="47" customFormat="1" ht="12.75">
      <c r="A148" s="41"/>
      <c r="B148" s="41"/>
      <c r="C148" s="46" t="s">
        <v>35</v>
      </c>
      <c r="D148" s="29" t="s">
        <v>36</v>
      </c>
      <c r="E148" s="76">
        <f>E145*1.5</f>
        <v>1.5</v>
      </c>
      <c r="F148" s="65"/>
      <c r="G148" s="16"/>
      <c r="H148" s="91"/>
      <c r="I148" s="93"/>
      <c r="J148" s="90"/>
      <c r="K148" s="92"/>
      <c r="L148" s="91"/>
      <c r="M148" s="91"/>
      <c r="N148" s="91"/>
      <c r="O148" s="91"/>
      <c r="P148" s="92"/>
    </row>
    <row r="149" spans="1:16" s="47" customFormat="1" ht="12.75">
      <c r="A149" s="41">
        <f>A145+1</f>
        <v>54</v>
      </c>
      <c r="B149" s="41"/>
      <c r="C149" s="42" t="s">
        <v>128</v>
      </c>
      <c r="D149" s="29" t="s">
        <v>94</v>
      </c>
      <c r="E149" s="76">
        <v>0.06</v>
      </c>
      <c r="F149" s="65"/>
      <c r="G149" s="16"/>
      <c r="H149" s="91"/>
      <c r="I149" s="93"/>
      <c r="J149" s="93"/>
      <c r="K149" s="92"/>
      <c r="L149" s="91"/>
      <c r="M149" s="91"/>
      <c r="N149" s="91"/>
      <c r="O149" s="91"/>
      <c r="P149" s="92"/>
    </row>
    <row r="150" spans="1:16" s="47" customFormat="1" ht="12.75">
      <c r="A150" s="41">
        <f>A149+1</f>
        <v>55</v>
      </c>
      <c r="B150" s="41"/>
      <c r="C150" s="42" t="s">
        <v>129</v>
      </c>
      <c r="D150" s="29" t="s">
        <v>94</v>
      </c>
      <c r="E150" s="76">
        <v>0.501</v>
      </c>
      <c r="F150" s="65"/>
      <c r="G150" s="16"/>
      <c r="H150" s="91"/>
      <c r="I150" s="93"/>
      <c r="J150" s="93"/>
      <c r="K150" s="92"/>
      <c r="L150" s="91"/>
      <c r="M150" s="91"/>
      <c r="N150" s="91"/>
      <c r="O150" s="91"/>
      <c r="P150" s="92"/>
    </row>
    <row r="151" spans="1:16" s="47" customFormat="1" ht="12.75">
      <c r="A151" s="41"/>
      <c r="B151" s="41"/>
      <c r="C151" s="46" t="s">
        <v>96</v>
      </c>
      <c r="D151" s="29" t="s">
        <v>13</v>
      </c>
      <c r="E151" s="76">
        <f>E150*4.3</f>
        <v>2.1543</v>
      </c>
      <c r="F151" s="65"/>
      <c r="G151" s="16"/>
      <c r="H151" s="91"/>
      <c r="I151" s="93"/>
      <c r="J151" s="90"/>
      <c r="K151" s="92"/>
      <c r="L151" s="91"/>
      <c r="M151" s="91"/>
      <c r="N151" s="91"/>
      <c r="O151" s="91"/>
      <c r="P151" s="92"/>
    </row>
    <row r="152" spans="1:16" s="47" customFormat="1" ht="12.75">
      <c r="A152" s="41">
        <f>A150+1</f>
        <v>56</v>
      </c>
      <c r="B152" s="41"/>
      <c r="C152" s="42" t="s">
        <v>130</v>
      </c>
      <c r="D152" s="29" t="s">
        <v>94</v>
      </c>
      <c r="E152" s="76">
        <v>1.207</v>
      </c>
      <c r="F152" s="65"/>
      <c r="G152" s="16"/>
      <c r="H152" s="91"/>
      <c r="I152" s="93"/>
      <c r="J152" s="93"/>
      <c r="K152" s="92"/>
      <c r="L152" s="91"/>
      <c r="M152" s="91"/>
      <c r="N152" s="91"/>
      <c r="O152" s="91"/>
      <c r="P152" s="92"/>
    </row>
    <row r="153" spans="1:16" s="47" customFormat="1" ht="12.75">
      <c r="A153" s="41"/>
      <c r="B153" s="41"/>
      <c r="C153" s="46" t="s">
        <v>96</v>
      </c>
      <c r="D153" s="29" t="s">
        <v>13</v>
      </c>
      <c r="E153" s="76">
        <f>E152*4.3</f>
        <v>5.1901</v>
      </c>
      <c r="F153" s="65"/>
      <c r="G153" s="16"/>
      <c r="H153" s="91"/>
      <c r="I153" s="93"/>
      <c r="J153" s="90"/>
      <c r="K153" s="92"/>
      <c r="L153" s="91"/>
      <c r="M153" s="91"/>
      <c r="N153" s="91"/>
      <c r="O153" s="91"/>
      <c r="P153" s="92"/>
    </row>
    <row r="154" spans="1:16" s="47" customFormat="1" ht="12.75">
      <c r="A154" s="41"/>
      <c r="B154" s="41"/>
      <c r="C154" s="46" t="s">
        <v>131</v>
      </c>
      <c r="D154" s="29" t="s">
        <v>20</v>
      </c>
      <c r="E154" s="76">
        <f>E152*0.53</f>
        <v>0.6397100000000001</v>
      </c>
      <c r="F154" s="65"/>
      <c r="G154" s="16"/>
      <c r="H154" s="91"/>
      <c r="I154" s="93"/>
      <c r="J154" s="90"/>
      <c r="K154" s="92"/>
      <c r="L154" s="91"/>
      <c r="M154" s="91"/>
      <c r="N154" s="91"/>
      <c r="O154" s="91"/>
      <c r="P154" s="92"/>
    </row>
    <row r="155" spans="1:16" s="47" customFormat="1" ht="12.75">
      <c r="A155" s="41">
        <f>A152+1</f>
        <v>57</v>
      </c>
      <c r="B155" s="41"/>
      <c r="C155" s="42" t="s">
        <v>132</v>
      </c>
      <c r="D155" s="29" t="s">
        <v>13</v>
      </c>
      <c r="E155" s="76">
        <v>30.4</v>
      </c>
      <c r="F155" s="65"/>
      <c r="G155" s="16"/>
      <c r="H155" s="91"/>
      <c r="I155" s="93"/>
      <c r="J155" s="93"/>
      <c r="K155" s="92"/>
      <c r="L155" s="91"/>
      <c r="M155" s="91"/>
      <c r="N155" s="91"/>
      <c r="O155" s="91"/>
      <c r="P155" s="92"/>
    </row>
    <row r="156" spans="1:16" s="47" customFormat="1" ht="12.75">
      <c r="A156" s="41">
        <f>A155+1</f>
        <v>58</v>
      </c>
      <c r="B156" s="41"/>
      <c r="C156" s="42" t="s">
        <v>133</v>
      </c>
      <c r="D156" s="29" t="s">
        <v>32</v>
      </c>
      <c r="E156" s="84">
        <v>0.04</v>
      </c>
      <c r="F156" s="65"/>
      <c r="G156" s="16"/>
      <c r="H156" s="91"/>
      <c r="I156" s="90"/>
      <c r="J156" s="93"/>
      <c r="K156" s="92"/>
      <c r="L156" s="91"/>
      <c r="M156" s="91"/>
      <c r="N156" s="91"/>
      <c r="O156" s="91"/>
      <c r="P156" s="92"/>
    </row>
    <row r="157" spans="1:16" s="47" customFormat="1" ht="12.75">
      <c r="A157" s="41"/>
      <c r="B157" s="41"/>
      <c r="C157" s="46" t="s">
        <v>121</v>
      </c>
      <c r="D157" s="29" t="s">
        <v>32</v>
      </c>
      <c r="E157" s="76">
        <f>E156*1.05</f>
        <v>0.042</v>
      </c>
      <c r="F157" s="65"/>
      <c r="G157" s="16"/>
      <c r="H157" s="91"/>
      <c r="I157" s="93"/>
      <c r="J157" s="90"/>
      <c r="K157" s="92"/>
      <c r="L157" s="91"/>
      <c r="M157" s="91"/>
      <c r="N157" s="91"/>
      <c r="O157" s="91"/>
      <c r="P157" s="92"/>
    </row>
    <row r="158" spans="1:16" s="47" customFormat="1" ht="12.75">
      <c r="A158" s="41"/>
      <c r="B158" s="41"/>
      <c r="C158" s="46" t="s">
        <v>34</v>
      </c>
      <c r="D158" s="29" t="s">
        <v>32</v>
      </c>
      <c r="E158" s="76">
        <f>E156*0.058</f>
        <v>0.00232</v>
      </c>
      <c r="F158" s="65"/>
      <c r="G158" s="16"/>
      <c r="H158" s="91"/>
      <c r="I158" s="93"/>
      <c r="J158" s="90"/>
      <c r="K158" s="92"/>
      <c r="L158" s="91"/>
      <c r="M158" s="91"/>
      <c r="N158" s="91"/>
      <c r="O158" s="91"/>
      <c r="P158" s="92"/>
    </row>
    <row r="159" spans="1:16" s="47" customFormat="1" ht="12.75">
      <c r="A159" s="41"/>
      <c r="B159" s="41"/>
      <c r="C159" s="46" t="s">
        <v>35</v>
      </c>
      <c r="D159" s="29" t="s">
        <v>36</v>
      </c>
      <c r="E159" s="76">
        <f>E156*1.5</f>
        <v>0.06</v>
      </c>
      <c r="F159" s="65"/>
      <c r="G159" s="16"/>
      <c r="H159" s="91"/>
      <c r="I159" s="93"/>
      <c r="J159" s="90"/>
      <c r="K159" s="92"/>
      <c r="L159" s="91"/>
      <c r="M159" s="91"/>
      <c r="N159" s="91"/>
      <c r="O159" s="91"/>
      <c r="P159" s="92"/>
    </row>
    <row r="160" spans="1:16" s="47" customFormat="1" ht="12.75">
      <c r="A160" s="41">
        <f>A156+1</f>
        <v>59</v>
      </c>
      <c r="B160" s="41"/>
      <c r="C160" s="42" t="s">
        <v>134</v>
      </c>
      <c r="D160" s="29" t="s">
        <v>94</v>
      </c>
      <c r="E160" s="76">
        <v>0.0446</v>
      </c>
      <c r="F160" s="65"/>
      <c r="G160" s="16"/>
      <c r="H160" s="91"/>
      <c r="I160" s="93"/>
      <c r="J160" s="93"/>
      <c r="K160" s="92"/>
      <c r="L160" s="91"/>
      <c r="M160" s="91"/>
      <c r="N160" s="91"/>
      <c r="O160" s="91"/>
      <c r="P160" s="92"/>
    </row>
    <row r="161" spans="1:16" s="47" customFormat="1" ht="12.75">
      <c r="A161" s="41">
        <f>A160+1</f>
        <v>60</v>
      </c>
      <c r="B161" s="41"/>
      <c r="C161" s="42" t="s">
        <v>37</v>
      </c>
      <c r="D161" s="29" t="s">
        <v>36</v>
      </c>
      <c r="E161" s="76">
        <v>47</v>
      </c>
      <c r="F161" s="65"/>
      <c r="G161" s="16"/>
      <c r="H161" s="91"/>
      <c r="I161" s="93"/>
      <c r="J161" s="93"/>
      <c r="K161" s="92"/>
      <c r="L161" s="91"/>
      <c r="M161" s="91"/>
      <c r="N161" s="91"/>
      <c r="O161" s="91"/>
      <c r="P161" s="92"/>
    </row>
    <row r="162" spans="1:16" s="47" customFormat="1" ht="12.75">
      <c r="A162" s="41">
        <f>A161+1</f>
        <v>61</v>
      </c>
      <c r="B162" s="41"/>
      <c r="C162" s="42" t="s">
        <v>135</v>
      </c>
      <c r="D162" s="29" t="s">
        <v>36</v>
      </c>
      <c r="E162" s="76">
        <v>47</v>
      </c>
      <c r="F162" s="65"/>
      <c r="G162" s="16"/>
      <c r="H162" s="91"/>
      <c r="I162" s="90"/>
      <c r="J162" s="93"/>
      <c r="K162" s="92"/>
      <c r="L162" s="91"/>
      <c r="M162" s="91"/>
      <c r="N162" s="91"/>
      <c r="O162" s="91"/>
      <c r="P162" s="92"/>
    </row>
    <row r="163" spans="1:16" s="47" customFormat="1" ht="12.75">
      <c r="A163" s="41"/>
      <c r="B163" s="41"/>
      <c r="C163" s="46" t="s">
        <v>46</v>
      </c>
      <c r="D163" s="29" t="s">
        <v>32</v>
      </c>
      <c r="E163" s="76">
        <f>E162*0.3*1.05</f>
        <v>14.805</v>
      </c>
      <c r="F163" s="65"/>
      <c r="G163" s="16"/>
      <c r="H163" s="91"/>
      <c r="I163" s="93"/>
      <c r="J163" s="90"/>
      <c r="K163" s="92"/>
      <c r="L163" s="91"/>
      <c r="M163" s="91"/>
      <c r="N163" s="91"/>
      <c r="O163" s="91"/>
      <c r="P163" s="92"/>
    </row>
    <row r="164" spans="1:16" s="47" customFormat="1" ht="25.5">
      <c r="A164" s="41">
        <f>A162+1</f>
        <v>62</v>
      </c>
      <c r="B164" s="41"/>
      <c r="C164" s="42" t="s">
        <v>136</v>
      </c>
      <c r="D164" s="29" t="s">
        <v>36</v>
      </c>
      <c r="E164" s="76">
        <v>16.5</v>
      </c>
      <c r="F164" s="65"/>
      <c r="G164" s="16"/>
      <c r="H164" s="91"/>
      <c r="I164" s="90"/>
      <c r="J164" s="93"/>
      <c r="K164" s="92"/>
      <c r="L164" s="91"/>
      <c r="M164" s="91"/>
      <c r="N164" s="91"/>
      <c r="O164" s="91"/>
      <c r="P164" s="92"/>
    </row>
    <row r="165" spans="1:16" s="47" customFormat="1" ht="12.75">
      <c r="A165" s="41"/>
      <c r="B165" s="41"/>
      <c r="C165" s="46" t="s">
        <v>137</v>
      </c>
      <c r="D165" s="29" t="s">
        <v>32</v>
      </c>
      <c r="E165" s="76">
        <f>E164*1.05</f>
        <v>17.325</v>
      </c>
      <c r="F165" s="65"/>
      <c r="G165" s="16"/>
      <c r="H165" s="91"/>
      <c r="I165" s="93"/>
      <c r="J165" s="90"/>
      <c r="K165" s="92"/>
      <c r="L165" s="91"/>
      <c r="M165" s="91"/>
      <c r="N165" s="91"/>
      <c r="O165" s="91"/>
      <c r="P165" s="92"/>
    </row>
    <row r="166" spans="1:16" s="47" customFormat="1" ht="12.75">
      <c r="A166" s="41">
        <f>A164+1</f>
        <v>63</v>
      </c>
      <c r="B166" s="41"/>
      <c r="C166" s="42" t="s">
        <v>40</v>
      </c>
      <c r="D166" s="29" t="s">
        <v>36</v>
      </c>
      <c r="E166" s="76">
        <v>75</v>
      </c>
      <c r="F166" s="65"/>
      <c r="G166" s="16"/>
      <c r="H166" s="91"/>
      <c r="I166" s="90"/>
      <c r="J166" s="93"/>
      <c r="K166" s="92"/>
      <c r="L166" s="91"/>
      <c r="M166" s="91"/>
      <c r="N166" s="91"/>
      <c r="O166" s="91"/>
      <c r="P166" s="92"/>
    </row>
    <row r="167" spans="1:16" s="47" customFormat="1" ht="12.75">
      <c r="A167" s="41"/>
      <c r="B167" s="41"/>
      <c r="C167" s="46" t="s">
        <v>138</v>
      </c>
      <c r="D167" s="29" t="s">
        <v>13</v>
      </c>
      <c r="E167" s="76">
        <v>820</v>
      </c>
      <c r="F167" s="65"/>
      <c r="G167" s="16"/>
      <c r="H167" s="91"/>
      <c r="I167" s="93"/>
      <c r="J167" s="90"/>
      <c r="K167" s="92"/>
      <c r="L167" s="91"/>
      <c r="M167" s="91"/>
      <c r="N167" s="91"/>
      <c r="O167" s="91"/>
      <c r="P167" s="92"/>
    </row>
    <row r="168" spans="1:16" s="47" customFormat="1" ht="12.75">
      <c r="A168" s="41">
        <f>A166+1</f>
        <v>64</v>
      </c>
      <c r="B168" s="41"/>
      <c r="C168" s="42" t="s">
        <v>139</v>
      </c>
      <c r="D168" s="29" t="s">
        <v>36</v>
      </c>
      <c r="E168" s="76">
        <v>75</v>
      </c>
      <c r="F168" s="65"/>
      <c r="G168" s="16"/>
      <c r="H168" s="91"/>
      <c r="I168" s="90"/>
      <c r="J168" s="93"/>
      <c r="K168" s="92"/>
      <c r="L168" s="91"/>
      <c r="M168" s="91"/>
      <c r="N168" s="91"/>
      <c r="O168" s="91"/>
      <c r="P168" s="92"/>
    </row>
    <row r="169" spans="1:16" s="47" customFormat="1" ht="12.75">
      <c r="A169" s="41"/>
      <c r="B169" s="41"/>
      <c r="C169" s="46" t="s">
        <v>38</v>
      </c>
      <c r="D169" s="29" t="s">
        <v>32</v>
      </c>
      <c r="E169" s="76">
        <f>E168*0.01*1.05</f>
        <v>0.7875000000000001</v>
      </c>
      <c r="F169" s="65"/>
      <c r="G169" s="16"/>
      <c r="H169" s="91"/>
      <c r="I169" s="93"/>
      <c r="J169" s="90"/>
      <c r="K169" s="92"/>
      <c r="L169" s="91"/>
      <c r="M169" s="91"/>
      <c r="N169" s="91"/>
      <c r="O169" s="91"/>
      <c r="P169" s="92"/>
    </row>
    <row r="170" spans="1:16" s="47" customFormat="1" ht="12.75">
      <c r="A170" s="41">
        <f>A168+1</f>
        <v>65</v>
      </c>
      <c r="B170" s="41"/>
      <c r="C170" s="42" t="s">
        <v>140</v>
      </c>
      <c r="D170" s="29" t="s">
        <v>36</v>
      </c>
      <c r="E170" s="76">
        <v>75</v>
      </c>
      <c r="F170" s="65"/>
      <c r="G170" s="16"/>
      <c r="H170" s="91"/>
      <c r="I170" s="90"/>
      <c r="J170" s="93"/>
      <c r="K170" s="92"/>
      <c r="L170" s="91"/>
      <c r="M170" s="91"/>
      <c r="N170" s="91"/>
      <c r="O170" s="91"/>
      <c r="P170" s="92"/>
    </row>
    <row r="171" spans="1:16" s="47" customFormat="1" ht="12.75">
      <c r="A171" s="41"/>
      <c r="B171" s="41"/>
      <c r="C171" s="46" t="s">
        <v>39</v>
      </c>
      <c r="D171" s="29" t="s">
        <v>36</v>
      </c>
      <c r="E171" s="76">
        <f>E170*1.05</f>
        <v>78.75</v>
      </c>
      <c r="F171" s="65"/>
      <c r="G171" s="16"/>
      <c r="H171" s="91"/>
      <c r="I171" s="93"/>
      <c r="J171" s="90"/>
      <c r="K171" s="92"/>
      <c r="L171" s="91"/>
      <c r="M171" s="91"/>
      <c r="N171" s="91"/>
      <c r="O171" s="91"/>
      <c r="P171" s="92"/>
    </row>
    <row r="172" spans="1:16" s="47" customFormat="1" ht="38.25">
      <c r="A172" s="41">
        <v>66</v>
      </c>
      <c r="B172" s="41"/>
      <c r="C172" s="42" t="s">
        <v>141</v>
      </c>
      <c r="D172" s="29" t="s">
        <v>36</v>
      </c>
      <c r="E172" s="76">
        <v>6</v>
      </c>
      <c r="F172" s="65"/>
      <c r="G172" s="16"/>
      <c r="H172" s="91"/>
      <c r="I172" s="90"/>
      <c r="J172" s="93"/>
      <c r="K172" s="92"/>
      <c r="L172" s="91"/>
      <c r="M172" s="91"/>
      <c r="N172" s="91"/>
      <c r="O172" s="91"/>
      <c r="P172" s="92"/>
    </row>
    <row r="173" spans="1:16" s="47" customFormat="1" ht="12.75">
      <c r="A173" s="41"/>
      <c r="B173" s="41"/>
      <c r="C173" s="46" t="s">
        <v>38</v>
      </c>
      <c r="D173" s="29" t="s">
        <v>32</v>
      </c>
      <c r="E173" s="76">
        <f>E172*0.02*1.05</f>
        <v>0.126</v>
      </c>
      <c r="F173" s="65"/>
      <c r="G173" s="16"/>
      <c r="H173" s="91"/>
      <c r="I173" s="93"/>
      <c r="J173" s="90"/>
      <c r="K173" s="92"/>
      <c r="L173" s="91"/>
      <c r="M173" s="91"/>
      <c r="N173" s="91"/>
      <c r="O173" s="91"/>
      <c r="P173" s="92"/>
    </row>
    <row r="174" spans="1:16" s="47" customFormat="1" ht="12.75">
      <c r="A174" s="41">
        <f>A172+1</f>
        <v>67</v>
      </c>
      <c r="B174" s="41"/>
      <c r="C174" s="42" t="s">
        <v>142</v>
      </c>
      <c r="D174" s="29" t="s">
        <v>36</v>
      </c>
      <c r="E174" s="76">
        <v>30</v>
      </c>
      <c r="F174" s="65"/>
      <c r="G174" s="16"/>
      <c r="H174" s="91"/>
      <c r="I174" s="90"/>
      <c r="J174" s="93"/>
      <c r="K174" s="92"/>
      <c r="L174" s="91"/>
      <c r="M174" s="91"/>
      <c r="N174" s="91"/>
      <c r="O174" s="91"/>
      <c r="P174" s="92"/>
    </row>
    <row r="175" spans="1:16" s="47" customFormat="1" ht="12.75">
      <c r="A175" s="41"/>
      <c r="B175" s="41"/>
      <c r="C175" s="46" t="s">
        <v>143</v>
      </c>
      <c r="D175" s="29" t="s">
        <v>36</v>
      </c>
      <c r="E175" s="76">
        <f>E174*1.1</f>
        <v>33</v>
      </c>
      <c r="F175" s="65"/>
      <c r="G175" s="16"/>
      <c r="H175" s="91"/>
      <c r="I175" s="93"/>
      <c r="J175" s="90"/>
      <c r="K175" s="92"/>
      <c r="L175" s="91"/>
      <c r="M175" s="91"/>
      <c r="N175" s="91"/>
      <c r="O175" s="91"/>
      <c r="P175" s="92"/>
    </row>
    <row r="176" spans="1:16" s="47" customFormat="1" ht="12.75">
      <c r="A176" s="41"/>
      <c r="B176" s="41"/>
      <c r="C176" s="46" t="s">
        <v>144</v>
      </c>
      <c r="D176" s="29" t="s">
        <v>0</v>
      </c>
      <c r="E176" s="76">
        <f>E174*7</f>
        <v>210</v>
      </c>
      <c r="F176" s="65"/>
      <c r="G176" s="16"/>
      <c r="H176" s="91"/>
      <c r="I176" s="93"/>
      <c r="J176" s="90"/>
      <c r="K176" s="92"/>
      <c r="L176" s="91"/>
      <c r="M176" s="91"/>
      <c r="N176" s="91"/>
      <c r="O176" s="91"/>
      <c r="P176" s="92"/>
    </row>
    <row r="177" spans="1:16" s="47" customFormat="1" ht="12.75">
      <c r="A177" s="41">
        <f>A174+1</f>
        <v>68</v>
      </c>
      <c r="B177" s="41"/>
      <c r="C177" s="42" t="s">
        <v>145</v>
      </c>
      <c r="D177" s="29" t="s">
        <v>36</v>
      </c>
      <c r="E177" s="76">
        <v>31</v>
      </c>
      <c r="F177" s="65"/>
      <c r="G177" s="16"/>
      <c r="H177" s="91"/>
      <c r="I177" s="90"/>
      <c r="J177" s="93"/>
      <c r="K177" s="92"/>
      <c r="L177" s="91"/>
      <c r="M177" s="91"/>
      <c r="N177" s="91"/>
      <c r="O177" s="91"/>
      <c r="P177" s="92"/>
    </row>
    <row r="178" spans="1:16" s="47" customFormat="1" ht="12.75">
      <c r="A178" s="41"/>
      <c r="B178" s="41"/>
      <c r="C178" s="46" t="s">
        <v>218</v>
      </c>
      <c r="D178" s="29" t="s">
        <v>36</v>
      </c>
      <c r="E178" s="76">
        <f>E177*1.1</f>
        <v>34.1</v>
      </c>
      <c r="F178" s="65"/>
      <c r="G178" s="16"/>
      <c r="H178" s="91"/>
      <c r="I178" s="93"/>
      <c r="J178" s="90"/>
      <c r="K178" s="92"/>
      <c r="L178" s="91"/>
      <c r="M178" s="91"/>
      <c r="N178" s="91"/>
      <c r="O178" s="91"/>
      <c r="P178" s="92"/>
    </row>
    <row r="179" spans="1:16" s="47" customFormat="1" ht="12.75">
      <c r="A179" s="41">
        <f>A177+1</f>
        <v>69</v>
      </c>
      <c r="B179" s="41"/>
      <c r="C179" s="42" t="s">
        <v>146</v>
      </c>
      <c r="D179" s="29" t="s">
        <v>36</v>
      </c>
      <c r="E179" s="76">
        <v>10</v>
      </c>
      <c r="F179" s="65"/>
      <c r="G179" s="16"/>
      <c r="H179" s="91"/>
      <c r="I179" s="90"/>
      <c r="J179" s="93"/>
      <c r="K179" s="92"/>
      <c r="L179" s="91"/>
      <c r="M179" s="91"/>
      <c r="N179" s="91"/>
      <c r="O179" s="91"/>
      <c r="P179" s="92"/>
    </row>
    <row r="180" spans="1:16" s="47" customFormat="1" ht="12.75">
      <c r="A180" s="41"/>
      <c r="B180" s="41"/>
      <c r="C180" s="46" t="s">
        <v>218</v>
      </c>
      <c r="D180" s="29" t="s">
        <v>36</v>
      </c>
      <c r="E180" s="76">
        <f>E179*1.1</f>
        <v>11</v>
      </c>
      <c r="F180" s="65"/>
      <c r="G180" s="16"/>
      <c r="H180" s="91"/>
      <c r="I180" s="93"/>
      <c r="J180" s="90"/>
      <c r="K180" s="92"/>
      <c r="L180" s="91"/>
      <c r="M180" s="91"/>
      <c r="N180" s="91"/>
      <c r="O180" s="91"/>
      <c r="P180" s="92"/>
    </row>
    <row r="181" spans="1:16" s="47" customFormat="1" ht="12.75">
      <c r="A181" s="41">
        <f>A179+1</f>
        <v>70</v>
      </c>
      <c r="B181" s="41"/>
      <c r="C181" s="42" t="s">
        <v>147</v>
      </c>
      <c r="D181" s="29" t="s">
        <v>21</v>
      </c>
      <c r="E181" s="76">
        <v>1</v>
      </c>
      <c r="F181" s="65"/>
      <c r="G181" s="16"/>
      <c r="H181" s="91"/>
      <c r="I181" s="93"/>
      <c r="J181" s="93"/>
      <c r="K181" s="92"/>
      <c r="L181" s="91"/>
      <c r="M181" s="91"/>
      <c r="N181" s="91"/>
      <c r="O181" s="91"/>
      <c r="P181" s="92"/>
    </row>
    <row r="182" spans="1:16" s="47" customFormat="1" ht="12.75">
      <c r="A182" s="41"/>
      <c r="B182" s="44"/>
      <c r="C182" s="45" t="s">
        <v>196</v>
      </c>
      <c r="D182" s="45"/>
      <c r="E182" s="77"/>
      <c r="F182" s="65"/>
      <c r="G182" s="16"/>
      <c r="H182" s="91"/>
      <c r="I182" s="90"/>
      <c r="J182" s="90"/>
      <c r="K182" s="92"/>
      <c r="L182" s="91"/>
      <c r="M182" s="91"/>
      <c r="N182" s="91"/>
      <c r="O182" s="91"/>
      <c r="P182" s="92"/>
    </row>
    <row r="183" spans="1:16" s="47" customFormat="1" ht="12.75">
      <c r="A183" s="41">
        <f>A181+1</f>
        <v>71</v>
      </c>
      <c r="B183" s="41"/>
      <c r="C183" s="42" t="s">
        <v>148</v>
      </c>
      <c r="D183" s="29" t="s">
        <v>36</v>
      </c>
      <c r="E183" s="76">
        <v>50</v>
      </c>
      <c r="F183" s="65"/>
      <c r="G183" s="16"/>
      <c r="H183" s="91"/>
      <c r="I183" s="90"/>
      <c r="J183" s="93"/>
      <c r="K183" s="92"/>
      <c r="L183" s="91"/>
      <c r="M183" s="91"/>
      <c r="N183" s="91"/>
      <c r="O183" s="91"/>
      <c r="P183" s="92"/>
    </row>
    <row r="184" spans="1:16" s="47" customFormat="1" ht="12.75">
      <c r="A184" s="41"/>
      <c r="B184" s="41"/>
      <c r="C184" s="46" t="s">
        <v>42</v>
      </c>
      <c r="D184" s="29" t="s">
        <v>32</v>
      </c>
      <c r="E184" s="76">
        <f>E183*0.025</f>
        <v>1.25</v>
      </c>
      <c r="F184" s="65"/>
      <c r="G184" s="16"/>
      <c r="H184" s="91"/>
      <c r="I184" s="93"/>
      <c r="J184" s="90"/>
      <c r="K184" s="92"/>
      <c r="L184" s="91"/>
      <c r="M184" s="91"/>
      <c r="N184" s="91"/>
      <c r="O184" s="91"/>
      <c r="P184" s="92"/>
    </row>
    <row r="185" spans="1:16" s="47" customFormat="1" ht="12.75">
      <c r="A185" s="41">
        <v>61</v>
      </c>
      <c r="B185" s="41"/>
      <c r="C185" s="42" t="s">
        <v>149</v>
      </c>
      <c r="D185" s="29" t="s">
        <v>36</v>
      </c>
      <c r="E185" s="76">
        <v>50</v>
      </c>
      <c r="F185" s="65"/>
      <c r="G185" s="16"/>
      <c r="H185" s="91"/>
      <c r="I185" s="90"/>
      <c r="J185" s="93"/>
      <c r="K185" s="92"/>
      <c r="L185" s="91"/>
      <c r="M185" s="91"/>
      <c r="N185" s="91"/>
      <c r="O185" s="91"/>
      <c r="P185" s="92"/>
    </row>
    <row r="186" spans="1:16" s="47" customFormat="1" ht="12.75">
      <c r="A186" s="41"/>
      <c r="B186" s="41"/>
      <c r="C186" s="46" t="s">
        <v>43</v>
      </c>
      <c r="D186" s="29" t="s">
        <v>13</v>
      </c>
      <c r="E186" s="76">
        <f>E185*0.4</f>
        <v>20</v>
      </c>
      <c r="F186" s="65"/>
      <c r="G186" s="16"/>
      <c r="H186" s="91"/>
      <c r="I186" s="93"/>
      <c r="J186" s="90"/>
      <c r="K186" s="92"/>
      <c r="L186" s="91"/>
      <c r="M186" s="91"/>
      <c r="N186" s="91"/>
      <c r="O186" s="91"/>
      <c r="P186" s="92"/>
    </row>
    <row r="187" spans="1:16" s="47" customFormat="1" ht="12.75">
      <c r="A187" s="41"/>
      <c r="B187" s="41"/>
      <c r="C187" s="46" t="s">
        <v>44</v>
      </c>
      <c r="D187" s="29" t="s">
        <v>13</v>
      </c>
      <c r="E187" s="76">
        <f>E185*0.8</f>
        <v>40</v>
      </c>
      <c r="F187" s="65"/>
      <c r="G187" s="16"/>
      <c r="H187" s="91"/>
      <c r="I187" s="93"/>
      <c r="J187" s="90"/>
      <c r="K187" s="92"/>
      <c r="L187" s="91"/>
      <c r="M187" s="91"/>
      <c r="N187" s="91"/>
      <c r="O187" s="91"/>
      <c r="P187" s="92"/>
    </row>
    <row r="188" spans="1:16" s="47" customFormat="1" ht="12.75">
      <c r="A188" s="41"/>
      <c r="B188" s="41"/>
      <c r="C188" s="46" t="s">
        <v>233</v>
      </c>
      <c r="D188" s="29" t="s">
        <v>13</v>
      </c>
      <c r="E188" s="76">
        <f>E185*0.15</f>
        <v>7.5</v>
      </c>
      <c r="F188" s="65"/>
      <c r="G188" s="16"/>
      <c r="H188" s="91"/>
      <c r="I188" s="93"/>
      <c r="J188" s="90"/>
      <c r="K188" s="92"/>
      <c r="L188" s="91"/>
      <c r="M188" s="91"/>
      <c r="N188" s="91"/>
      <c r="O188" s="91"/>
      <c r="P188" s="92"/>
    </row>
    <row r="189" spans="1:16" s="47" customFormat="1" ht="12.75">
      <c r="A189" s="41"/>
      <c r="B189" s="44"/>
      <c r="C189" s="45" t="s">
        <v>197</v>
      </c>
      <c r="D189" s="45"/>
      <c r="E189" s="77"/>
      <c r="F189" s="65"/>
      <c r="G189" s="16"/>
      <c r="H189" s="91"/>
      <c r="I189" s="90"/>
      <c r="J189" s="90"/>
      <c r="K189" s="92"/>
      <c r="L189" s="91"/>
      <c r="M189" s="91"/>
      <c r="N189" s="91"/>
      <c r="O189" s="91"/>
      <c r="P189" s="92"/>
    </row>
    <row r="190" spans="1:16" s="47" customFormat="1" ht="12.75">
      <c r="A190" s="41">
        <f>A185+1</f>
        <v>62</v>
      </c>
      <c r="B190" s="41"/>
      <c r="C190" s="42" t="s">
        <v>150</v>
      </c>
      <c r="D190" s="29" t="s">
        <v>36</v>
      </c>
      <c r="E190" s="76">
        <v>800</v>
      </c>
      <c r="F190" s="65"/>
      <c r="G190" s="16"/>
      <c r="H190" s="91"/>
      <c r="I190" s="90"/>
      <c r="J190" s="93"/>
      <c r="K190" s="92"/>
      <c r="L190" s="91"/>
      <c r="M190" s="91"/>
      <c r="N190" s="91"/>
      <c r="O190" s="91"/>
      <c r="P190" s="92"/>
    </row>
    <row r="191" spans="1:16" s="47" customFormat="1" ht="25.5">
      <c r="A191" s="41">
        <f>A190+1</f>
        <v>63</v>
      </c>
      <c r="B191" s="41"/>
      <c r="C191" s="42" t="s">
        <v>151</v>
      </c>
      <c r="D191" s="29" t="s">
        <v>32</v>
      </c>
      <c r="E191" s="76">
        <v>15.75</v>
      </c>
      <c r="F191" s="65"/>
      <c r="G191" s="16"/>
      <c r="H191" s="91"/>
      <c r="I191" s="93"/>
      <c r="J191" s="93"/>
      <c r="K191" s="92"/>
      <c r="L191" s="91"/>
      <c r="M191" s="91"/>
      <c r="N191" s="91"/>
      <c r="O191" s="91"/>
      <c r="P191" s="92"/>
    </row>
    <row r="192" spans="1:16" s="47" customFormat="1" ht="12.75">
      <c r="A192" s="41">
        <f>A191+1</f>
        <v>64</v>
      </c>
      <c r="B192" s="41"/>
      <c r="C192" s="42" t="s">
        <v>152</v>
      </c>
      <c r="D192" s="29" t="s">
        <v>32</v>
      </c>
      <c r="E192" s="76">
        <v>10.5</v>
      </c>
      <c r="F192" s="65"/>
      <c r="G192" s="16"/>
      <c r="H192" s="91"/>
      <c r="I192" s="93"/>
      <c r="J192" s="93"/>
      <c r="K192" s="92"/>
      <c r="L192" s="91"/>
      <c r="M192" s="91"/>
      <c r="N192" s="91"/>
      <c r="O192" s="91"/>
      <c r="P192" s="92"/>
    </row>
    <row r="193" spans="1:16" s="47" customFormat="1" ht="12.75">
      <c r="A193" s="41">
        <f>A192+1</f>
        <v>65</v>
      </c>
      <c r="B193" s="41"/>
      <c r="C193" s="42" t="s">
        <v>153</v>
      </c>
      <c r="D193" s="29" t="s">
        <v>32</v>
      </c>
      <c r="E193" s="76">
        <v>8.4</v>
      </c>
      <c r="F193" s="65"/>
      <c r="G193" s="16"/>
      <c r="H193" s="91"/>
      <c r="I193" s="90"/>
      <c r="J193" s="93"/>
      <c r="K193" s="92"/>
      <c r="L193" s="91"/>
      <c r="M193" s="91"/>
      <c r="N193" s="91"/>
      <c r="O193" s="91"/>
      <c r="P193" s="92"/>
    </row>
    <row r="194" spans="1:16" s="47" customFormat="1" ht="12.75">
      <c r="A194" s="41"/>
      <c r="B194" s="41"/>
      <c r="C194" s="46" t="s">
        <v>154</v>
      </c>
      <c r="D194" s="29" t="s">
        <v>32</v>
      </c>
      <c r="E194" s="76">
        <f>E193*1.05</f>
        <v>8.82</v>
      </c>
      <c r="F194" s="65"/>
      <c r="G194" s="16"/>
      <c r="H194" s="91"/>
      <c r="I194" s="93"/>
      <c r="J194" s="90"/>
      <c r="K194" s="92"/>
      <c r="L194" s="91"/>
      <c r="M194" s="91"/>
      <c r="N194" s="91"/>
      <c r="O194" s="91"/>
      <c r="P194" s="92"/>
    </row>
    <row r="195" spans="1:16" s="47" customFormat="1" ht="12.75">
      <c r="A195" s="41"/>
      <c r="B195" s="41"/>
      <c r="C195" s="46" t="s">
        <v>155</v>
      </c>
      <c r="D195" s="29" t="s">
        <v>32</v>
      </c>
      <c r="E195" s="76">
        <f>E193*0.085</f>
        <v>0.7140000000000001</v>
      </c>
      <c r="F195" s="65"/>
      <c r="G195" s="16"/>
      <c r="H195" s="91"/>
      <c r="I195" s="93"/>
      <c r="J195" s="90"/>
      <c r="K195" s="92"/>
      <c r="L195" s="91"/>
      <c r="M195" s="91"/>
      <c r="N195" s="91"/>
      <c r="O195" s="91"/>
      <c r="P195" s="92"/>
    </row>
    <row r="196" spans="1:16" s="47" customFormat="1" ht="38.25">
      <c r="A196" s="41">
        <f>A193+1</f>
        <v>66</v>
      </c>
      <c r="B196" s="41"/>
      <c r="C196" s="42" t="s">
        <v>156</v>
      </c>
      <c r="D196" s="29" t="s">
        <v>36</v>
      </c>
      <c r="E196" s="76">
        <v>20</v>
      </c>
      <c r="F196" s="65"/>
      <c r="G196" s="16"/>
      <c r="H196" s="91"/>
      <c r="I196" s="90"/>
      <c r="J196" s="93"/>
      <c r="K196" s="92"/>
      <c r="L196" s="91"/>
      <c r="M196" s="91"/>
      <c r="N196" s="91"/>
      <c r="O196" s="91"/>
      <c r="P196" s="92"/>
    </row>
    <row r="197" spans="1:16" s="47" customFormat="1" ht="12.75">
      <c r="A197" s="41"/>
      <c r="B197" s="41"/>
      <c r="C197" s="46" t="s">
        <v>157</v>
      </c>
      <c r="D197" s="29" t="s">
        <v>13</v>
      </c>
      <c r="E197" s="76">
        <f>E196*0.5</f>
        <v>10</v>
      </c>
      <c r="F197" s="65"/>
      <c r="G197" s="16"/>
      <c r="H197" s="91"/>
      <c r="I197" s="93"/>
      <c r="J197" s="90"/>
      <c r="K197" s="92"/>
      <c r="L197" s="91"/>
      <c r="M197" s="91"/>
      <c r="N197" s="91"/>
      <c r="O197" s="91"/>
      <c r="P197" s="92"/>
    </row>
    <row r="198" spans="1:16" s="47" customFormat="1" ht="38.25">
      <c r="A198" s="41">
        <f>A196+1</f>
        <v>67</v>
      </c>
      <c r="B198" s="41"/>
      <c r="C198" s="42" t="s">
        <v>384</v>
      </c>
      <c r="D198" s="29" t="s">
        <v>36</v>
      </c>
      <c r="E198" s="76">
        <v>8.46</v>
      </c>
      <c r="F198" s="65"/>
      <c r="G198" s="16"/>
      <c r="H198" s="91"/>
      <c r="I198" s="90"/>
      <c r="J198" s="93"/>
      <c r="K198" s="92"/>
      <c r="L198" s="91"/>
      <c r="M198" s="91"/>
      <c r="N198" s="91"/>
      <c r="O198" s="91"/>
      <c r="P198" s="92"/>
    </row>
    <row r="199" spans="1:16" s="47" customFormat="1" ht="12.75">
      <c r="A199" s="41"/>
      <c r="B199" s="41"/>
      <c r="C199" s="46" t="s">
        <v>158</v>
      </c>
      <c r="D199" s="29" t="s">
        <v>13</v>
      </c>
      <c r="E199" s="76">
        <f>E198*0.5</f>
        <v>4.23</v>
      </c>
      <c r="F199" s="65"/>
      <c r="G199" s="16"/>
      <c r="H199" s="91"/>
      <c r="I199" s="93"/>
      <c r="J199" s="90"/>
      <c r="K199" s="92"/>
      <c r="L199" s="91"/>
      <c r="M199" s="91"/>
      <c r="N199" s="91"/>
      <c r="O199" s="91"/>
      <c r="P199" s="92"/>
    </row>
    <row r="200" spans="1:16" s="47" customFormat="1" ht="12.75">
      <c r="A200" s="41">
        <f>A198+1</f>
        <v>68</v>
      </c>
      <c r="B200" s="41"/>
      <c r="C200" s="42" t="s">
        <v>159</v>
      </c>
      <c r="D200" s="29" t="s">
        <v>11</v>
      </c>
      <c r="E200" s="76">
        <v>8.46</v>
      </c>
      <c r="F200" s="65"/>
      <c r="G200" s="16"/>
      <c r="H200" s="91"/>
      <c r="I200" s="90"/>
      <c r="J200" s="93"/>
      <c r="K200" s="92"/>
      <c r="L200" s="91"/>
      <c r="M200" s="91"/>
      <c r="N200" s="91"/>
      <c r="O200" s="91"/>
      <c r="P200" s="92"/>
    </row>
    <row r="201" spans="1:16" s="47" customFormat="1" ht="25.5">
      <c r="A201" s="41">
        <f>A200+1</f>
        <v>69</v>
      </c>
      <c r="B201" s="41"/>
      <c r="C201" s="42" t="s">
        <v>160</v>
      </c>
      <c r="D201" s="29" t="s">
        <v>32</v>
      </c>
      <c r="E201" s="76">
        <v>40</v>
      </c>
      <c r="F201" s="65"/>
      <c r="G201" s="16"/>
      <c r="H201" s="91"/>
      <c r="I201" s="90"/>
      <c r="J201" s="93"/>
      <c r="K201" s="92"/>
      <c r="L201" s="91"/>
      <c r="M201" s="91"/>
      <c r="N201" s="91"/>
      <c r="O201" s="91"/>
      <c r="P201" s="92"/>
    </row>
    <row r="202" spans="1:16" s="47" customFormat="1" ht="25.5">
      <c r="A202" s="41">
        <v>70</v>
      </c>
      <c r="B202" s="41"/>
      <c r="C202" s="42" t="s">
        <v>161</v>
      </c>
      <c r="D202" s="29" t="s">
        <v>112</v>
      </c>
      <c r="E202" s="76">
        <v>1</v>
      </c>
      <c r="F202" s="65"/>
      <c r="G202" s="16"/>
      <c r="H202" s="91"/>
      <c r="I202" s="93"/>
      <c r="J202" s="93"/>
      <c r="K202" s="92"/>
      <c r="L202" s="91"/>
      <c r="M202" s="91"/>
      <c r="N202" s="91"/>
      <c r="O202" s="91"/>
      <c r="P202" s="92"/>
    </row>
    <row r="203" spans="1:16" s="47" customFormat="1" ht="12.75">
      <c r="A203" s="41">
        <v>71</v>
      </c>
      <c r="B203" s="41"/>
      <c r="C203" s="42" t="s">
        <v>162</v>
      </c>
      <c r="D203" s="29" t="s">
        <v>21</v>
      </c>
      <c r="E203" s="76">
        <v>1</v>
      </c>
      <c r="F203" s="65"/>
      <c r="G203" s="16"/>
      <c r="H203" s="91"/>
      <c r="I203" s="93"/>
      <c r="J203" s="93"/>
      <c r="K203" s="92"/>
      <c r="L203" s="91"/>
      <c r="M203" s="91"/>
      <c r="N203" s="91"/>
      <c r="O203" s="91"/>
      <c r="P203" s="92"/>
    </row>
    <row r="204" spans="1:16" s="47" customFormat="1" ht="12.75">
      <c r="A204" s="41">
        <v>72</v>
      </c>
      <c r="B204" s="41"/>
      <c r="C204" s="42" t="s">
        <v>163</v>
      </c>
      <c r="D204" s="29" t="s">
        <v>0</v>
      </c>
      <c r="E204" s="76">
        <v>1</v>
      </c>
      <c r="F204" s="65"/>
      <c r="G204" s="16"/>
      <c r="H204" s="91"/>
      <c r="I204" s="93"/>
      <c r="J204" s="93"/>
      <c r="K204" s="92"/>
      <c r="L204" s="91"/>
      <c r="M204" s="91"/>
      <c r="N204" s="91"/>
      <c r="O204" s="91"/>
      <c r="P204" s="92"/>
    </row>
    <row r="205" spans="1:16" s="1" customFormat="1" ht="15.75">
      <c r="A205" s="129" t="s">
        <v>234</v>
      </c>
      <c r="B205" s="12"/>
      <c r="C205" s="131" t="s">
        <v>235</v>
      </c>
      <c r="D205" s="29" t="s">
        <v>21</v>
      </c>
      <c r="E205" s="76">
        <v>1</v>
      </c>
      <c r="F205" s="130"/>
      <c r="G205" s="130"/>
      <c r="H205" s="86"/>
      <c r="I205" s="86"/>
      <c r="J205" s="86"/>
      <c r="K205" s="86"/>
      <c r="L205" s="86"/>
      <c r="M205" s="87"/>
      <c r="N205" s="87"/>
      <c r="O205" s="87"/>
      <c r="P205" s="87"/>
    </row>
    <row r="206" spans="1:16" s="1" customFormat="1" ht="15.75">
      <c r="A206" s="127"/>
      <c r="B206" s="87"/>
      <c r="C206" s="128"/>
      <c r="D206" s="86"/>
      <c r="E206" s="86"/>
      <c r="F206" s="86"/>
      <c r="G206" s="86"/>
      <c r="H206" s="86"/>
      <c r="I206" s="86"/>
      <c r="J206" s="86"/>
      <c r="K206" s="86"/>
      <c r="L206" s="86"/>
      <c r="M206" s="87"/>
      <c r="N206" s="87"/>
      <c r="O206" s="87"/>
      <c r="P206" s="87"/>
    </row>
    <row r="207" spans="1:16" s="1" customFormat="1" ht="15.75">
      <c r="A207" s="110" t="s">
        <v>201</v>
      </c>
      <c r="B207" s="110"/>
      <c r="C207" s="111"/>
      <c r="D207" s="110"/>
      <c r="E207" s="110"/>
      <c r="F207" s="110"/>
      <c r="G207" s="110"/>
      <c r="H207" s="2"/>
      <c r="I207" s="17"/>
      <c r="J207" s="17"/>
      <c r="K207" s="17"/>
      <c r="L207" s="2"/>
      <c r="M207" s="2"/>
      <c r="N207" s="2"/>
      <c r="O207" s="2"/>
      <c r="P207" s="2"/>
    </row>
    <row r="208" spans="1:16" s="1" customFormat="1" ht="15.75">
      <c r="A208" s="110" t="s">
        <v>202</v>
      </c>
      <c r="B208" s="110"/>
      <c r="C208" s="111"/>
      <c r="D208" s="110"/>
      <c r="E208" s="110"/>
      <c r="F208" s="110"/>
      <c r="G208" s="110"/>
      <c r="H208" s="107"/>
      <c r="I208" s="108"/>
      <c r="J208" s="108"/>
      <c r="K208" s="108"/>
      <c r="L208" s="108"/>
      <c r="M208" s="108"/>
      <c r="N208" s="108"/>
      <c r="O208" s="108"/>
      <c r="P208" s="2"/>
    </row>
    <row r="209" spans="1:16" s="1" customFormat="1" ht="9" customHeight="1">
      <c r="A209" s="112"/>
      <c r="B209" s="113"/>
      <c r="C209" s="114"/>
      <c r="D209" s="113"/>
      <c r="E209" s="113"/>
      <c r="F209" s="113"/>
      <c r="G209" s="113"/>
      <c r="H209" s="107"/>
      <c r="I209" s="109"/>
      <c r="J209" s="109"/>
      <c r="K209" s="109"/>
      <c r="L209" s="109"/>
      <c r="M209" s="109"/>
      <c r="N209" s="109"/>
      <c r="O209" s="109"/>
      <c r="P209" s="2"/>
    </row>
    <row r="210" spans="1:16" s="1" customFormat="1" ht="15.75">
      <c r="A210" s="213" t="s">
        <v>203</v>
      </c>
      <c r="B210" s="213"/>
      <c r="C210" s="213"/>
      <c r="D210" s="213"/>
      <c r="E210" s="213"/>
      <c r="F210" s="213"/>
      <c r="G210" s="213"/>
      <c r="J210" s="2"/>
      <c r="K210" s="2"/>
      <c r="L210" s="2"/>
      <c r="M210" s="2"/>
      <c r="N210" s="2"/>
      <c r="O210" s="2"/>
      <c r="P210" s="2"/>
    </row>
    <row r="211" ht="12.75"/>
    <row r="212" ht="12.75"/>
    <row r="213" spans="3:10" ht="15.75">
      <c r="C213" s="13"/>
      <c r="D213" s="13"/>
      <c r="E213" s="13"/>
      <c r="F213" s="1"/>
      <c r="G213" s="13"/>
      <c r="H213" s="13"/>
      <c r="I213" s="13"/>
      <c r="J213" s="13"/>
    </row>
    <row r="214" spans="3:10" ht="15.75">
      <c r="C214" s="13"/>
      <c r="D214" s="13"/>
      <c r="E214" s="13"/>
      <c r="F214" s="1"/>
      <c r="G214" s="13"/>
      <c r="H214" s="13"/>
      <c r="I214" s="13"/>
      <c r="J214" s="13"/>
    </row>
    <row r="215" spans="3:10" ht="15.75">
      <c r="C215" s="13"/>
      <c r="D215" s="13"/>
      <c r="E215" s="13"/>
      <c r="F215" s="1"/>
      <c r="G215" s="13"/>
      <c r="H215" s="13"/>
      <c r="I215" s="13"/>
      <c r="J215" s="13"/>
    </row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</sheetData>
  <sheetProtection/>
  <mergeCells count="15">
    <mergeCell ref="A210:G210"/>
    <mergeCell ref="F13:F14"/>
    <mergeCell ref="G13:G14"/>
    <mergeCell ref="A13:A14"/>
    <mergeCell ref="A6:G6"/>
    <mergeCell ref="A7:G7"/>
    <mergeCell ref="I12:P12"/>
    <mergeCell ref="B13:B14"/>
    <mergeCell ref="D13:D14"/>
    <mergeCell ref="C13:C14"/>
    <mergeCell ref="E13:E14"/>
    <mergeCell ref="A1:G1"/>
    <mergeCell ref="A2:G2"/>
    <mergeCell ref="A3:G3"/>
    <mergeCell ref="A5:G5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6"/>
  <sheetViews>
    <sheetView showZeros="0" zoomScalePageLayoutView="0" workbookViewId="0" topLeftCell="A13">
      <selection activeCell="A32" sqref="A32:IV33"/>
    </sheetView>
  </sheetViews>
  <sheetFormatPr defaultColWidth="11.421875" defaultRowHeight="15"/>
  <cols>
    <col min="1" max="1" width="5.421875" style="2" customWidth="1"/>
    <col min="2" max="2" width="6.57421875" style="14" customWidth="1"/>
    <col min="3" max="3" width="40.421875" style="14" customWidth="1"/>
    <col min="4" max="4" width="7.00390625" style="14" customWidth="1"/>
    <col min="5" max="5" width="8.7109375" style="14" customWidth="1"/>
    <col min="6" max="6" width="8.00390625" style="14" customWidth="1"/>
    <col min="7" max="7" width="7.00390625" style="14" customWidth="1"/>
    <col min="8" max="8" width="9.421875" style="14" customWidth="1"/>
    <col min="9" max="9" width="9.57421875" style="14" customWidth="1"/>
    <col min="10" max="10" width="8.140625" style="14" customWidth="1"/>
    <col min="11" max="15" width="9.421875" style="14" customWidth="1"/>
    <col min="16" max="16" width="10.8515625" style="14" customWidth="1"/>
    <col min="17" max="16384" width="11.421875" style="13" customWidth="1"/>
  </cols>
  <sheetData>
    <row r="1" spans="1:16" s="1" customFormat="1" ht="18" customHeight="1">
      <c r="A1" s="205" t="s">
        <v>220</v>
      </c>
      <c r="B1" s="205"/>
      <c r="C1" s="205"/>
      <c r="D1" s="205"/>
      <c r="E1" s="205"/>
      <c r="F1" s="205"/>
      <c r="G1" s="20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1" customFormat="1" ht="15.75" customHeight="1">
      <c r="A2" s="206" t="s">
        <v>31</v>
      </c>
      <c r="B2" s="206"/>
      <c r="C2" s="206"/>
      <c r="D2" s="206"/>
      <c r="E2" s="206"/>
      <c r="F2" s="206"/>
      <c r="G2" s="20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" customFormat="1" ht="15.75" customHeight="1">
      <c r="A3" s="207" t="s">
        <v>5</v>
      </c>
      <c r="B3" s="207"/>
      <c r="C3" s="207"/>
      <c r="D3" s="207"/>
      <c r="E3" s="207"/>
      <c r="F3" s="207"/>
      <c r="G3" s="20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customHeight="1">
      <c r="A5" s="208" t="s">
        <v>221</v>
      </c>
      <c r="B5" s="208"/>
      <c r="C5" s="208"/>
      <c r="D5" s="208"/>
      <c r="E5" s="208"/>
      <c r="F5" s="208"/>
      <c r="G5" s="208"/>
      <c r="H5" s="7"/>
      <c r="I5" s="7"/>
      <c r="J5" s="7"/>
      <c r="K5" s="7"/>
      <c r="L5" s="5"/>
      <c r="M5" s="5"/>
      <c r="N5" s="5"/>
      <c r="O5" s="5"/>
      <c r="P5" s="5"/>
    </row>
    <row r="6" spans="1:16" ht="15.75" customHeight="1">
      <c r="A6" s="208" t="s">
        <v>236</v>
      </c>
      <c r="B6" s="208"/>
      <c r="C6" s="208"/>
      <c r="D6" s="208"/>
      <c r="E6" s="208"/>
      <c r="F6" s="208"/>
      <c r="G6" s="208"/>
      <c r="H6" s="7"/>
      <c r="I6" s="7"/>
      <c r="J6" s="7"/>
      <c r="K6" s="7"/>
      <c r="L6" s="7"/>
      <c r="M6" s="7"/>
      <c r="N6" s="7"/>
      <c r="O6" s="7"/>
      <c r="P6" s="7"/>
    </row>
    <row r="7" spans="1:16" ht="15.75" customHeight="1">
      <c r="A7" s="208" t="s">
        <v>168</v>
      </c>
      <c r="B7" s="208"/>
      <c r="C7" s="208"/>
      <c r="D7" s="208"/>
      <c r="E7" s="208"/>
      <c r="F7" s="208"/>
      <c r="G7" s="208"/>
      <c r="H7" s="7"/>
      <c r="I7" s="7"/>
      <c r="J7" s="7"/>
      <c r="K7" s="7"/>
      <c r="L7" s="7"/>
      <c r="M7" s="7"/>
      <c r="N7" s="7"/>
      <c r="O7" s="7"/>
      <c r="P7" s="7"/>
    </row>
    <row r="8" spans="1:16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.75">
      <c r="A9" s="73" t="s">
        <v>199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5.75">
      <c r="A10" s="74" t="s">
        <v>224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.75" customHeight="1">
      <c r="A11" s="74" t="s">
        <v>200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2"/>
      <c r="O11" s="72"/>
      <c r="P11" s="7"/>
    </row>
    <row r="12" spans="1:16" ht="15.75" customHeight="1">
      <c r="A12" s="8"/>
      <c r="B12" s="8"/>
      <c r="C12" s="8"/>
      <c r="D12" s="70">
        <v>2.84</v>
      </c>
      <c r="E12" s="8"/>
      <c r="F12" s="8"/>
      <c r="G12" s="8"/>
      <c r="H12" s="8"/>
      <c r="I12" s="209"/>
      <c r="J12" s="209"/>
      <c r="K12" s="209"/>
      <c r="L12" s="209"/>
      <c r="M12" s="209"/>
      <c r="N12" s="209"/>
      <c r="O12" s="209"/>
      <c r="P12" s="209"/>
    </row>
    <row r="13" spans="1:16" ht="15.75" customHeight="1">
      <c r="A13" s="210" t="s">
        <v>6</v>
      </c>
      <c r="B13" s="210" t="s">
        <v>7</v>
      </c>
      <c r="C13" s="211" t="s">
        <v>8</v>
      </c>
      <c r="D13" s="210" t="s">
        <v>9</v>
      </c>
      <c r="E13" s="212" t="s">
        <v>10</v>
      </c>
      <c r="F13" s="210" t="s">
        <v>225</v>
      </c>
      <c r="G13" s="210" t="s">
        <v>226</v>
      </c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ht="71.25" customHeight="1">
      <c r="A14" s="210"/>
      <c r="B14" s="210"/>
      <c r="C14" s="211"/>
      <c r="D14" s="210"/>
      <c r="E14" s="212"/>
      <c r="F14" s="210"/>
      <c r="G14" s="210"/>
      <c r="H14" s="88"/>
      <c r="I14" s="88"/>
      <c r="J14" s="88"/>
      <c r="K14" s="88"/>
      <c r="L14" s="88"/>
      <c r="M14" s="88"/>
      <c r="N14" s="88"/>
      <c r="O14" s="88"/>
      <c r="P14" s="88"/>
    </row>
    <row r="15" spans="1:16" ht="15.75">
      <c r="A15" s="9">
        <v>1</v>
      </c>
      <c r="B15" s="9">
        <v>2</v>
      </c>
      <c r="C15" s="9">
        <v>3</v>
      </c>
      <c r="D15" s="9">
        <v>4</v>
      </c>
      <c r="E15" s="20">
        <v>5</v>
      </c>
      <c r="F15" s="9">
        <v>6</v>
      </c>
      <c r="G15" s="9">
        <v>7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s="1" customFormat="1" ht="25.5">
      <c r="A16" s="15" t="s">
        <v>15</v>
      </c>
      <c r="B16" s="12"/>
      <c r="C16" s="39" t="s">
        <v>164</v>
      </c>
      <c r="D16" s="31" t="s">
        <v>60</v>
      </c>
      <c r="E16" s="85">
        <v>6</v>
      </c>
      <c r="F16" s="10"/>
      <c r="G16" s="16"/>
      <c r="H16" s="99"/>
      <c r="I16" s="122"/>
      <c r="J16" s="99"/>
      <c r="K16" s="100"/>
      <c r="L16" s="100"/>
      <c r="M16" s="100"/>
      <c r="N16" s="100"/>
      <c r="O16" s="100"/>
      <c r="P16" s="100"/>
    </row>
    <row r="17" spans="1:16" s="1" customFormat="1" ht="25.5">
      <c r="A17" s="15" t="s">
        <v>12</v>
      </c>
      <c r="B17" s="22"/>
      <c r="C17" s="39" t="s">
        <v>165</v>
      </c>
      <c r="D17" s="32" t="s">
        <v>60</v>
      </c>
      <c r="E17" s="85">
        <v>50</v>
      </c>
      <c r="F17" s="10"/>
      <c r="G17" s="16"/>
      <c r="H17" s="99"/>
      <c r="I17" s="92"/>
      <c r="J17" s="99"/>
      <c r="K17" s="100"/>
      <c r="L17" s="100"/>
      <c r="M17" s="100"/>
      <c r="N17" s="100"/>
      <c r="O17" s="100"/>
      <c r="P17" s="100"/>
    </row>
    <row r="18" spans="1:19" s="1" customFormat="1" ht="25.5">
      <c r="A18" s="15" t="s">
        <v>4</v>
      </c>
      <c r="B18" s="12"/>
      <c r="C18" s="39" t="s">
        <v>166</v>
      </c>
      <c r="D18" s="32" t="s">
        <v>60</v>
      </c>
      <c r="E18" s="85">
        <v>6</v>
      </c>
      <c r="F18" s="10"/>
      <c r="G18" s="16"/>
      <c r="H18" s="99"/>
      <c r="I18" s="92"/>
      <c r="J18" s="99"/>
      <c r="K18" s="100"/>
      <c r="L18" s="100"/>
      <c r="M18" s="100"/>
      <c r="N18" s="100"/>
      <c r="O18" s="100"/>
      <c r="P18" s="100"/>
      <c r="Q18" s="64"/>
      <c r="S18" s="21"/>
    </row>
    <row r="19" spans="1:19" s="1" customFormat="1" ht="16.5">
      <c r="A19" s="15" t="s">
        <v>1</v>
      </c>
      <c r="B19" s="12"/>
      <c r="C19" s="39" t="s">
        <v>61</v>
      </c>
      <c r="D19" s="32" t="s">
        <v>62</v>
      </c>
      <c r="E19" s="85">
        <v>40</v>
      </c>
      <c r="F19" s="18"/>
      <c r="G19" s="16"/>
      <c r="H19" s="99"/>
      <c r="I19" s="92"/>
      <c r="J19" s="98"/>
      <c r="K19" s="100"/>
      <c r="L19" s="100"/>
      <c r="M19" s="100"/>
      <c r="N19" s="100"/>
      <c r="O19" s="100"/>
      <c r="P19" s="100"/>
      <c r="Q19" s="64"/>
      <c r="S19" s="21"/>
    </row>
    <row r="20" spans="1:19" s="1" customFormat="1" ht="38.25">
      <c r="A20" s="15" t="s">
        <v>14</v>
      </c>
      <c r="B20" s="26"/>
      <c r="C20" s="39" t="s">
        <v>63</v>
      </c>
      <c r="D20" s="33" t="s">
        <v>60</v>
      </c>
      <c r="E20" s="85">
        <v>19</v>
      </c>
      <c r="F20" s="23"/>
      <c r="G20" s="16"/>
      <c r="H20" s="99"/>
      <c r="I20" s="124"/>
      <c r="J20" s="123"/>
      <c r="K20" s="100"/>
      <c r="L20" s="100"/>
      <c r="M20" s="100"/>
      <c r="N20" s="100"/>
      <c r="O20" s="100"/>
      <c r="P20" s="100"/>
      <c r="Q20" s="64"/>
      <c r="S20" s="21"/>
    </row>
    <row r="21" spans="1:19" s="1" customFormat="1" ht="38.25">
      <c r="A21" s="15" t="s">
        <v>2</v>
      </c>
      <c r="B21" s="3"/>
      <c r="C21" s="39" t="s">
        <v>167</v>
      </c>
      <c r="D21" s="33" t="s">
        <v>64</v>
      </c>
      <c r="E21" s="85">
        <v>19</v>
      </c>
      <c r="F21" s="19"/>
      <c r="G21" s="16"/>
      <c r="H21" s="99"/>
      <c r="I21" s="124"/>
      <c r="J21" s="101"/>
      <c r="K21" s="100"/>
      <c r="L21" s="100"/>
      <c r="M21" s="100"/>
      <c r="N21" s="100"/>
      <c r="O21" s="100"/>
      <c r="P21" s="100"/>
      <c r="Q21" s="64"/>
      <c r="S21" s="21"/>
    </row>
    <row r="22" spans="1:19" s="1" customFormat="1" ht="51">
      <c r="A22" s="15" t="s">
        <v>3</v>
      </c>
      <c r="B22" s="3"/>
      <c r="C22" s="39" t="s">
        <v>65</v>
      </c>
      <c r="D22" s="33" t="s">
        <v>64</v>
      </c>
      <c r="E22" s="85">
        <v>19</v>
      </c>
      <c r="F22" s="19"/>
      <c r="G22" s="16"/>
      <c r="H22" s="99"/>
      <c r="I22" s="124"/>
      <c r="J22" s="101"/>
      <c r="K22" s="100"/>
      <c r="L22" s="100"/>
      <c r="M22" s="100"/>
      <c r="N22" s="100"/>
      <c r="O22" s="100"/>
      <c r="P22" s="100"/>
      <c r="Q22" s="64"/>
      <c r="S22" s="21"/>
    </row>
    <row r="23" spans="1:19" s="1" customFormat="1" ht="51">
      <c r="A23" s="15" t="s">
        <v>22</v>
      </c>
      <c r="B23" s="3"/>
      <c r="C23" s="39" t="s">
        <v>66</v>
      </c>
      <c r="D23" s="33" t="s">
        <v>64</v>
      </c>
      <c r="E23" s="85">
        <v>19</v>
      </c>
      <c r="F23" s="19"/>
      <c r="G23" s="16"/>
      <c r="H23" s="99"/>
      <c r="I23" s="124"/>
      <c r="J23" s="101"/>
      <c r="K23" s="100"/>
      <c r="L23" s="100"/>
      <c r="M23" s="100"/>
      <c r="N23" s="100"/>
      <c r="O23" s="100"/>
      <c r="P23" s="100"/>
      <c r="Q23" s="64"/>
      <c r="S23" s="21"/>
    </row>
    <row r="24" spans="1:19" s="1" customFormat="1" ht="38.25">
      <c r="A24" s="15" t="s">
        <v>23</v>
      </c>
      <c r="B24" s="3"/>
      <c r="C24" s="39" t="s">
        <v>67</v>
      </c>
      <c r="D24" s="33" t="s">
        <v>60</v>
      </c>
      <c r="E24" s="85">
        <v>19</v>
      </c>
      <c r="F24" s="19"/>
      <c r="G24" s="16"/>
      <c r="H24" s="99"/>
      <c r="I24" s="124"/>
      <c r="J24" s="101"/>
      <c r="K24" s="100"/>
      <c r="L24" s="100"/>
      <c r="M24" s="100"/>
      <c r="N24" s="100"/>
      <c r="O24" s="100"/>
      <c r="P24" s="100"/>
      <c r="Q24" s="64"/>
      <c r="S24" s="21"/>
    </row>
    <row r="25" spans="1:19" s="1" customFormat="1" ht="63.75">
      <c r="A25" s="15" t="s">
        <v>24</v>
      </c>
      <c r="B25" s="3"/>
      <c r="C25" s="39" t="s">
        <v>68</v>
      </c>
      <c r="D25" s="33" t="s">
        <v>64</v>
      </c>
      <c r="E25" s="85">
        <v>1</v>
      </c>
      <c r="F25" s="19"/>
      <c r="G25" s="16"/>
      <c r="H25" s="99"/>
      <c r="I25" s="125"/>
      <c r="J25" s="101"/>
      <c r="K25" s="100"/>
      <c r="L25" s="100"/>
      <c r="M25" s="100"/>
      <c r="N25" s="100"/>
      <c r="O25" s="100"/>
      <c r="P25" s="100"/>
      <c r="Q25" s="64"/>
      <c r="S25" s="21"/>
    </row>
    <row r="26" spans="1:19" s="1" customFormat="1" ht="16.5">
      <c r="A26" s="15" t="s">
        <v>25</v>
      </c>
      <c r="B26" s="3"/>
      <c r="C26" s="39" t="s">
        <v>69</v>
      </c>
      <c r="D26" s="34" t="s">
        <v>17</v>
      </c>
      <c r="E26" s="85">
        <v>288</v>
      </c>
      <c r="F26" s="19"/>
      <c r="G26" s="16"/>
      <c r="H26" s="99"/>
      <c r="I26" s="92"/>
      <c r="J26" s="101"/>
      <c r="K26" s="100"/>
      <c r="L26" s="100"/>
      <c r="M26" s="100"/>
      <c r="N26" s="100"/>
      <c r="O26" s="100"/>
      <c r="P26" s="100"/>
      <c r="Q26" s="64"/>
      <c r="S26" s="21"/>
    </row>
    <row r="27" spans="1:19" s="1" customFormat="1" ht="25.5">
      <c r="A27" s="15" t="s">
        <v>26</v>
      </c>
      <c r="B27" s="3"/>
      <c r="C27" s="39" t="s">
        <v>74</v>
      </c>
      <c r="D27" s="34" t="s">
        <v>17</v>
      </c>
      <c r="E27" s="85">
        <v>62</v>
      </c>
      <c r="F27" s="19"/>
      <c r="G27" s="16"/>
      <c r="H27" s="99"/>
      <c r="I27" s="92"/>
      <c r="J27" s="101"/>
      <c r="K27" s="100"/>
      <c r="L27" s="100"/>
      <c r="M27" s="100"/>
      <c r="N27" s="100"/>
      <c r="O27" s="100"/>
      <c r="P27" s="100"/>
      <c r="Q27" s="64"/>
      <c r="S27" s="21"/>
    </row>
    <row r="28" spans="1:19" s="1" customFormat="1" ht="16.5">
      <c r="A28" s="15" t="s">
        <v>27</v>
      </c>
      <c r="B28" s="24"/>
      <c r="C28" s="35" t="s">
        <v>70</v>
      </c>
      <c r="D28" s="36" t="s">
        <v>11</v>
      </c>
      <c r="E28" s="85">
        <v>150</v>
      </c>
      <c r="F28" s="25"/>
      <c r="G28" s="16"/>
      <c r="H28" s="99"/>
      <c r="I28" s="122"/>
      <c r="J28" s="101"/>
      <c r="K28" s="100"/>
      <c r="L28" s="100"/>
      <c r="M28" s="100"/>
      <c r="N28" s="100"/>
      <c r="O28" s="100"/>
      <c r="P28" s="100"/>
      <c r="Q28" s="64"/>
      <c r="S28" s="21"/>
    </row>
    <row r="29" spans="1:19" s="1" customFormat="1" ht="16.5">
      <c r="A29" s="15"/>
      <c r="B29" s="24"/>
      <c r="C29" s="40" t="s">
        <v>71</v>
      </c>
      <c r="D29" s="36" t="s">
        <v>11</v>
      </c>
      <c r="E29" s="85">
        <v>150</v>
      </c>
      <c r="F29" s="27"/>
      <c r="G29" s="16"/>
      <c r="H29" s="99"/>
      <c r="I29" s="122"/>
      <c r="J29" s="101"/>
      <c r="K29" s="100"/>
      <c r="L29" s="100"/>
      <c r="M29" s="100"/>
      <c r="N29" s="100"/>
      <c r="O29" s="100"/>
      <c r="P29" s="100"/>
      <c r="Q29" s="64"/>
      <c r="S29" s="21"/>
    </row>
    <row r="30" spans="1:19" s="1" customFormat="1" ht="25.5">
      <c r="A30" s="15" t="s">
        <v>28</v>
      </c>
      <c r="B30" s="24"/>
      <c r="C30" s="35" t="s">
        <v>72</v>
      </c>
      <c r="D30" s="36" t="s">
        <v>64</v>
      </c>
      <c r="E30" s="85">
        <v>1</v>
      </c>
      <c r="F30" s="27"/>
      <c r="G30" s="16"/>
      <c r="H30" s="99"/>
      <c r="I30" s="122"/>
      <c r="J30" s="101"/>
      <c r="K30" s="100"/>
      <c r="L30" s="100"/>
      <c r="M30" s="100"/>
      <c r="N30" s="100"/>
      <c r="O30" s="100"/>
      <c r="P30" s="100"/>
      <c r="Q30" s="64"/>
      <c r="S30" s="21"/>
    </row>
    <row r="31" spans="1:19" s="1" customFormat="1" ht="25.5">
      <c r="A31" s="15" t="s">
        <v>29</v>
      </c>
      <c r="B31" s="26"/>
      <c r="C31" s="37" t="s">
        <v>73</v>
      </c>
      <c r="D31" s="38" t="s">
        <v>64</v>
      </c>
      <c r="E31" s="85">
        <v>1</v>
      </c>
      <c r="F31" s="19"/>
      <c r="G31" s="16"/>
      <c r="H31" s="99"/>
      <c r="I31" s="126"/>
      <c r="J31" s="101"/>
      <c r="K31" s="100"/>
      <c r="L31" s="100"/>
      <c r="M31" s="100"/>
      <c r="N31" s="100"/>
      <c r="O31" s="100"/>
      <c r="P31" s="100"/>
      <c r="Q31" s="64"/>
      <c r="S31" s="21"/>
    </row>
    <row r="32" ht="12.75"/>
    <row r="33" spans="1:7" ht="14.25">
      <c r="A33" s="110" t="s">
        <v>201</v>
      </c>
      <c r="B33" s="110"/>
      <c r="C33" s="111"/>
      <c r="D33" s="110"/>
      <c r="E33" s="110"/>
      <c r="F33" s="110"/>
      <c r="G33" s="110"/>
    </row>
    <row r="34" spans="1:7" ht="14.25">
      <c r="A34" s="110" t="s">
        <v>202</v>
      </c>
      <c r="B34" s="110"/>
      <c r="C34" s="111"/>
      <c r="D34" s="110"/>
      <c r="E34" s="110"/>
      <c r="F34" s="110"/>
      <c r="G34" s="110"/>
    </row>
    <row r="35" spans="1:7" ht="12.75">
      <c r="A35" s="112"/>
      <c r="B35" s="113"/>
      <c r="C35" s="114"/>
      <c r="D35" s="113"/>
      <c r="E35" s="113"/>
      <c r="F35" s="113"/>
      <c r="G35" s="113"/>
    </row>
    <row r="36" spans="1:7" ht="14.25">
      <c r="A36" s="213" t="s">
        <v>203</v>
      </c>
      <c r="B36" s="213"/>
      <c r="C36" s="213"/>
      <c r="D36" s="213"/>
      <c r="E36" s="213"/>
      <c r="F36" s="213"/>
      <c r="G36" s="213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15">
    <mergeCell ref="I12:P12"/>
    <mergeCell ref="A6:G6"/>
    <mergeCell ref="A7:G7"/>
    <mergeCell ref="F13:F14"/>
    <mergeCell ref="D13:D14"/>
    <mergeCell ref="E13:E14"/>
    <mergeCell ref="C13:C14"/>
    <mergeCell ref="G13:G14"/>
    <mergeCell ref="A36:G36"/>
    <mergeCell ref="A13:A14"/>
    <mergeCell ref="B13:B14"/>
    <mergeCell ref="A1:G1"/>
    <mergeCell ref="A2:G2"/>
    <mergeCell ref="A3:G3"/>
    <mergeCell ref="A5:G5"/>
  </mergeCells>
  <printOptions/>
  <pageMargins left="0.1968503937007874" right="0.31496062992125984" top="0.7086614173228347" bottom="0.3937007874015748" header="0.5118110236220472" footer="0.2362204724409449"/>
  <pageSetup fitToHeight="4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Y141"/>
  <sheetViews>
    <sheetView tabSelected="1" view="pageBreakPreview" zoomScaleSheetLayoutView="100" workbookViewId="0" topLeftCell="A124">
      <selection activeCell="A3" sqref="A3:G3"/>
    </sheetView>
  </sheetViews>
  <sheetFormatPr defaultColWidth="9.140625" defaultRowHeight="15"/>
  <cols>
    <col min="1" max="1" width="5.421875" style="204" customWidth="1"/>
    <col min="2" max="2" width="8.7109375" style="204" customWidth="1"/>
    <col min="3" max="3" width="36.421875" style="204" customWidth="1"/>
    <col min="4" max="4" width="7.7109375" style="204" customWidth="1"/>
    <col min="5" max="5" width="8.28125" style="204" customWidth="1"/>
    <col min="6" max="6" width="10.421875" style="133" customWidth="1"/>
    <col min="7" max="7" width="10.140625" style="133" customWidth="1"/>
    <col min="8" max="16384" width="9.140625" style="133" customWidth="1"/>
  </cols>
  <sheetData>
    <row r="1" spans="1:7" ht="23.25" customHeight="1">
      <c r="A1" s="217" t="s">
        <v>386</v>
      </c>
      <c r="B1" s="217"/>
      <c r="C1" s="217"/>
      <c r="D1" s="217"/>
      <c r="E1" s="217"/>
      <c r="F1" s="217"/>
      <c r="G1" s="217"/>
    </row>
    <row r="2" spans="1:7" ht="9.75" customHeight="1">
      <c r="A2" s="134"/>
      <c r="B2" s="134"/>
      <c r="C2" s="134"/>
      <c r="D2" s="134"/>
      <c r="E2" s="134"/>
      <c r="F2" s="134"/>
      <c r="G2" s="134"/>
    </row>
    <row r="3" spans="1:7" ht="36.75" customHeight="1">
      <c r="A3" s="220" t="s">
        <v>387</v>
      </c>
      <c r="B3" s="220"/>
      <c r="C3" s="220"/>
      <c r="D3" s="220"/>
      <c r="E3" s="220"/>
      <c r="F3" s="220"/>
      <c r="G3" s="220"/>
    </row>
    <row r="4" spans="1:7" ht="13.5" customHeight="1">
      <c r="A4" s="221" t="s">
        <v>5</v>
      </c>
      <c r="B4" s="221"/>
      <c r="C4" s="221"/>
      <c r="D4" s="221"/>
      <c r="E4" s="221"/>
      <c r="F4" s="221"/>
      <c r="G4" s="221"/>
    </row>
    <row r="5" spans="1:5" ht="12.75" customHeight="1">
      <c r="A5" s="135"/>
      <c r="B5" s="135"/>
      <c r="C5" s="135"/>
      <c r="D5" s="135"/>
      <c r="E5" s="135"/>
    </row>
    <row r="6" spans="1:7" s="136" customFormat="1" ht="19.5" customHeight="1">
      <c r="A6" s="222" t="s">
        <v>389</v>
      </c>
      <c r="B6" s="222"/>
      <c r="C6" s="222"/>
      <c r="D6" s="222"/>
      <c r="E6" s="222"/>
      <c r="F6" s="222"/>
      <c r="G6" s="222"/>
    </row>
    <row r="7" spans="1:7" s="136" customFormat="1" ht="19.5" customHeight="1">
      <c r="A7" s="222" t="s">
        <v>388</v>
      </c>
      <c r="B7" s="222"/>
      <c r="C7" s="222"/>
      <c r="D7" s="222"/>
      <c r="E7" s="222"/>
      <c r="F7" s="222"/>
      <c r="G7" s="222"/>
    </row>
    <row r="8" spans="1:7" s="138" customFormat="1" ht="19.5" customHeight="1">
      <c r="A8" s="223" t="s">
        <v>377</v>
      </c>
      <c r="B8" s="223"/>
      <c r="C8" s="223"/>
      <c r="D8" s="223"/>
      <c r="E8" s="223"/>
      <c r="F8" s="223"/>
      <c r="G8" s="223"/>
    </row>
    <row r="9" spans="1:5" s="140" customFormat="1" ht="7.5" customHeight="1">
      <c r="A9" s="137"/>
      <c r="B9" s="139"/>
      <c r="C9" s="137"/>
      <c r="D9" s="137"/>
      <c r="E9" s="137"/>
    </row>
    <row r="10" spans="1:5" ht="14.25" customHeight="1">
      <c r="A10" s="224" t="s">
        <v>243</v>
      </c>
      <c r="B10" s="224"/>
      <c r="C10" s="224"/>
      <c r="D10" s="224"/>
      <c r="E10" s="224"/>
    </row>
    <row r="11" spans="1:7" ht="19.5" customHeight="1">
      <c r="A11" s="215" t="s">
        <v>6</v>
      </c>
      <c r="B11" s="215" t="s">
        <v>7</v>
      </c>
      <c r="C11" s="215" t="s">
        <v>8</v>
      </c>
      <c r="D11" s="215" t="s">
        <v>244</v>
      </c>
      <c r="E11" s="215" t="s">
        <v>245</v>
      </c>
      <c r="F11" s="218" t="s">
        <v>378</v>
      </c>
      <c r="G11" s="218" t="s">
        <v>379</v>
      </c>
    </row>
    <row r="12" spans="1:7" ht="43.5" customHeight="1">
      <c r="A12" s="216"/>
      <c r="B12" s="216"/>
      <c r="C12" s="216"/>
      <c r="D12" s="216"/>
      <c r="E12" s="216"/>
      <c r="F12" s="219"/>
      <c r="G12" s="219"/>
    </row>
    <row r="13" spans="1:7" ht="15.75" customHeight="1">
      <c r="A13" s="141">
        <v>1</v>
      </c>
      <c r="B13" s="141">
        <v>2</v>
      </c>
      <c r="C13" s="141">
        <v>3</v>
      </c>
      <c r="D13" s="141">
        <v>4</v>
      </c>
      <c r="E13" s="141">
        <v>5</v>
      </c>
      <c r="F13" s="142"/>
      <c r="G13" s="142"/>
    </row>
    <row r="14" spans="1:7" ht="15.75" customHeight="1">
      <c r="A14" s="143" t="s">
        <v>246</v>
      </c>
      <c r="B14" s="143" t="s">
        <v>247</v>
      </c>
      <c r="C14" s="144" t="s">
        <v>248</v>
      </c>
      <c r="D14" s="143"/>
      <c r="E14" s="145"/>
      <c r="F14" s="146"/>
      <c r="G14" s="147"/>
    </row>
    <row r="15" spans="1:7" ht="28.5" customHeight="1">
      <c r="A15" s="148">
        <v>1</v>
      </c>
      <c r="B15" s="149"/>
      <c r="C15" s="150" t="s">
        <v>249</v>
      </c>
      <c r="D15" s="148" t="s">
        <v>250</v>
      </c>
      <c r="E15" s="151">
        <v>1</v>
      </c>
      <c r="F15" s="146"/>
      <c r="G15" s="147"/>
    </row>
    <row r="16" spans="1:7" ht="28.5" customHeight="1">
      <c r="A16" s="148">
        <v>2</v>
      </c>
      <c r="B16" s="149"/>
      <c r="C16" s="150" t="s">
        <v>251</v>
      </c>
      <c r="D16" s="148" t="s">
        <v>250</v>
      </c>
      <c r="E16" s="151">
        <v>1</v>
      </c>
      <c r="F16" s="146"/>
      <c r="G16" s="147"/>
    </row>
    <row r="17" spans="1:7" ht="28.5" customHeight="1">
      <c r="A17" s="148">
        <v>3</v>
      </c>
      <c r="B17" s="149"/>
      <c r="C17" s="150" t="s">
        <v>252</v>
      </c>
      <c r="D17" s="148" t="s">
        <v>11</v>
      </c>
      <c r="E17" s="151">
        <v>242</v>
      </c>
      <c r="F17" s="146"/>
      <c r="G17" s="147"/>
    </row>
    <row r="18" spans="1:7" ht="28.5" customHeight="1">
      <c r="A18" s="148">
        <v>4</v>
      </c>
      <c r="B18" s="149"/>
      <c r="C18" s="150" t="s">
        <v>253</v>
      </c>
      <c r="D18" s="148" t="s">
        <v>11</v>
      </c>
      <c r="E18" s="151">
        <v>98.2</v>
      </c>
      <c r="F18" s="146"/>
      <c r="G18" s="147"/>
    </row>
    <row r="19" spans="1:7" ht="28.5" customHeight="1">
      <c r="A19" s="148">
        <v>5</v>
      </c>
      <c r="B19" s="149"/>
      <c r="C19" s="150" t="s">
        <v>254</v>
      </c>
      <c r="D19" s="148" t="s">
        <v>11</v>
      </c>
      <c r="E19" s="151">
        <v>368</v>
      </c>
      <c r="F19" s="146"/>
      <c r="G19" s="147"/>
    </row>
    <row r="20" spans="1:7" s="153" customFormat="1" ht="18.75" customHeight="1">
      <c r="A20" s="148">
        <v>6</v>
      </c>
      <c r="B20" s="149"/>
      <c r="C20" s="150" t="s">
        <v>255</v>
      </c>
      <c r="D20" s="152" t="s">
        <v>0</v>
      </c>
      <c r="E20" s="151">
        <v>3</v>
      </c>
      <c r="F20" s="146"/>
      <c r="G20" s="147"/>
    </row>
    <row r="21" spans="1:7" s="153" customFormat="1" ht="18.75" customHeight="1">
      <c r="A21" s="148">
        <v>7</v>
      </c>
      <c r="B21" s="149"/>
      <c r="C21" s="150" t="s">
        <v>256</v>
      </c>
      <c r="D21" s="152" t="s">
        <v>257</v>
      </c>
      <c r="E21" s="151">
        <v>4</v>
      </c>
      <c r="F21" s="146"/>
      <c r="G21" s="147"/>
    </row>
    <row r="22" spans="1:7" ht="31.5" customHeight="1">
      <c r="A22" s="148">
        <v>8</v>
      </c>
      <c r="B22" s="149"/>
      <c r="C22" s="150" t="s">
        <v>258</v>
      </c>
      <c r="D22" s="148" t="s">
        <v>0</v>
      </c>
      <c r="E22" s="151">
        <v>12</v>
      </c>
      <c r="F22" s="146"/>
      <c r="G22" s="147"/>
    </row>
    <row r="23" spans="1:7" s="153" customFormat="1" ht="18.75" customHeight="1">
      <c r="A23" s="148">
        <v>9</v>
      </c>
      <c r="B23" s="149"/>
      <c r="C23" s="150" t="s">
        <v>259</v>
      </c>
      <c r="D23" s="152" t="s">
        <v>0</v>
      </c>
      <c r="E23" s="151">
        <v>2</v>
      </c>
      <c r="F23" s="146"/>
      <c r="G23" s="147"/>
    </row>
    <row r="24" spans="1:7" s="153" customFormat="1" ht="18.75" customHeight="1">
      <c r="A24" s="148">
        <v>10</v>
      </c>
      <c r="B24" s="149"/>
      <c r="C24" s="150" t="s">
        <v>260</v>
      </c>
      <c r="D24" s="152" t="s">
        <v>0</v>
      </c>
      <c r="E24" s="151">
        <v>2</v>
      </c>
      <c r="F24" s="146"/>
      <c r="G24" s="147"/>
    </row>
    <row r="25" spans="1:7" ht="18.75" customHeight="1">
      <c r="A25" s="148">
        <v>11</v>
      </c>
      <c r="B25" s="154"/>
      <c r="C25" s="150" t="s">
        <v>261</v>
      </c>
      <c r="D25" s="148" t="s">
        <v>171</v>
      </c>
      <c r="E25" s="151">
        <v>0.6</v>
      </c>
      <c r="F25" s="146"/>
      <c r="G25" s="147"/>
    </row>
    <row r="26" spans="1:7" ht="18.75" customHeight="1">
      <c r="A26" s="148">
        <v>12</v>
      </c>
      <c r="B26" s="148"/>
      <c r="C26" s="150" t="s">
        <v>262</v>
      </c>
      <c r="D26" s="148" t="s">
        <v>380</v>
      </c>
      <c r="E26" s="151">
        <v>82</v>
      </c>
      <c r="F26" s="146"/>
      <c r="G26" s="147"/>
    </row>
    <row r="27" spans="1:7" ht="28.5" customHeight="1">
      <c r="A27" s="148">
        <v>13</v>
      </c>
      <c r="B27" s="148"/>
      <c r="C27" s="150" t="s">
        <v>263</v>
      </c>
      <c r="D27" s="148" t="s">
        <v>380</v>
      </c>
      <c r="E27" s="151">
        <v>180.4</v>
      </c>
      <c r="F27" s="146"/>
      <c r="G27" s="147"/>
    </row>
    <row r="28" spans="1:7" ht="18.75" customHeight="1">
      <c r="A28" s="148">
        <v>14</v>
      </c>
      <c r="B28" s="148"/>
      <c r="C28" s="150" t="s">
        <v>264</v>
      </c>
      <c r="D28" s="148" t="s">
        <v>16</v>
      </c>
      <c r="E28" s="151">
        <v>185.3</v>
      </c>
      <c r="F28" s="146"/>
      <c r="G28" s="147"/>
    </row>
    <row r="29" spans="1:7" ht="18.75" customHeight="1">
      <c r="A29" s="148">
        <v>15</v>
      </c>
      <c r="B29" s="154"/>
      <c r="C29" s="150" t="s">
        <v>265</v>
      </c>
      <c r="D29" s="148" t="s">
        <v>257</v>
      </c>
      <c r="E29" s="151">
        <v>5</v>
      </c>
      <c r="F29" s="146"/>
      <c r="G29" s="147"/>
    </row>
    <row r="30" spans="1:7" ht="18.75" customHeight="1">
      <c r="A30" s="148">
        <v>16</v>
      </c>
      <c r="B30" s="155"/>
      <c r="C30" s="156" t="s">
        <v>266</v>
      </c>
      <c r="D30" s="157" t="s">
        <v>16</v>
      </c>
      <c r="E30" s="158">
        <v>28.2</v>
      </c>
      <c r="F30" s="146"/>
      <c r="G30" s="147"/>
    </row>
    <row r="31" spans="1:7" ht="18.75" customHeight="1">
      <c r="A31" s="148">
        <v>17</v>
      </c>
      <c r="B31" s="155"/>
      <c r="C31" s="156" t="s">
        <v>267</v>
      </c>
      <c r="D31" s="157" t="s">
        <v>16</v>
      </c>
      <c r="E31" s="158">
        <v>6.8</v>
      </c>
      <c r="F31" s="146"/>
      <c r="G31" s="147"/>
    </row>
    <row r="32" spans="1:7" ht="26.25" customHeight="1">
      <c r="A32" s="148">
        <v>18</v>
      </c>
      <c r="B32" s="148"/>
      <c r="C32" s="159" t="s">
        <v>268</v>
      </c>
      <c r="D32" s="148" t="s">
        <v>171</v>
      </c>
      <c r="E32" s="151">
        <v>18</v>
      </c>
      <c r="F32" s="146"/>
      <c r="G32" s="147"/>
    </row>
    <row r="33" spans="1:7" ht="28.5" customHeight="1">
      <c r="A33" s="148">
        <v>19</v>
      </c>
      <c r="B33" s="148"/>
      <c r="C33" s="159" t="s">
        <v>269</v>
      </c>
      <c r="D33" s="148" t="s">
        <v>270</v>
      </c>
      <c r="E33" s="151">
        <v>3</v>
      </c>
      <c r="F33" s="146"/>
      <c r="G33" s="147"/>
    </row>
    <row r="34" spans="1:7" ht="18.75" customHeight="1">
      <c r="A34" s="148">
        <v>20</v>
      </c>
      <c r="B34" s="148"/>
      <c r="C34" s="159" t="s">
        <v>271</v>
      </c>
      <c r="D34" s="148" t="s">
        <v>272</v>
      </c>
      <c r="E34" s="151">
        <v>1</v>
      </c>
      <c r="F34" s="146"/>
      <c r="G34" s="147"/>
    </row>
    <row r="35" spans="1:7" s="138" customFormat="1" ht="18.75" customHeight="1">
      <c r="A35" s="143" t="s">
        <v>273</v>
      </c>
      <c r="B35" s="143" t="s">
        <v>274</v>
      </c>
      <c r="C35" s="144" t="s">
        <v>275</v>
      </c>
      <c r="D35" s="143"/>
      <c r="E35" s="160"/>
      <c r="F35" s="146"/>
      <c r="G35" s="147"/>
    </row>
    <row r="36" spans="1:7" ht="42.75" customHeight="1">
      <c r="A36" s="148">
        <v>1</v>
      </c>
      <c r="B36" s="149"/>
      <c r="C36" s="150" t="s">
        <v>276</v>
      </c>
      <c r="D36" s="148" t="s">
        <v>11</v>
      </c>
      <c r="E36" s="151">
        <v>94</v>
      </c>
      <c r="F36" s="146"/>
      <c r="G36" s="147"/>
    </row>
    <row r="37" spans="1:7" ht="42.75" customHeight="1">
      <c r="A37" s="148">
        <v>2</v>
      </c>
      <c r="B37" s="149"/>
      <c r="C37" s="150" t="s">
        <v>277</v>
      </c>
      <c r="D37" s="148" t="s">
        <v>11</v>
      </c>
      <c r="E37" s="151">
        <v>64.2</v>
      </c>
      <c r="F37" s="146"/>
      <c r="G37" s="147"/>
    </row>
    <row r="38" spans="1:7" ht="42.75" customHeight="1">
      <c r="A38" s="148">
        <v>3</v>
      </c>
      <c r="B38" s="149"/>
      <c r="C38" s="150" t="s">
        <v>278</v>
      </c>
      <c r="D38" s="148" t="s">
        <v>11</v>
      </c>
      <c r="E38" s="151">
        <v>42</v>
      </c>
      <c r="F38" s="146"/>
      <c r="G38" s="147"/>
    </row>
    <row r="39" spans="1:7" ht="42.75" customHeight="1">
      <c r="A39" s="148">
        <v>4</v>
      </c>
      <c r="B39" s="149"/>
      <c r="C39" s="150" t="s">
        <v>279</v>
      </c>
      <c r="D39" s="148" t="s">
        <v>11</v>
      </c>
      <c r="E39" s="151">
        <v>47.2</v>
      </c>
      <c r="F39" s="146"/>
      <c r="G39" s="147"/>
    </row>
    <row r="40" spans="1:7" ht="42.75" customHeight="1">
      <c r="A40" s="148">
        <v>5</v>
      </c>
      <c r="B40" s="149"/>
      <c r="C40" s="150" t="s">
        <v>280</v>
      </c>
      <c r="D40" s="148" t="s">
        <v>11</v>
      </c>
      <c r="E40" s="151">
        <v>52</v>
      </c>
      <c r="F40" s="146"/>
      <c r="G40" s="147"/>
    </row>
    <row r="41" spans="1:7" ht="42.75" customHeight="1">
      <c r="A41" s="148">
        <v>6</v>
      </c>
      <c r="B41" s="149"/>
      <c r="C41" s="150" t="s">
        <v>281</v>
      </c>
      <c r="D41" s="148" t="s">
        <v>11</v>
      </c>
      <c r="E41" s="151">
        <v>34</v>
      </c>
      <c r="F41" s="146"/>
      <c r="G41" s="147"/>
    </row>
    <row r="42" spans="1:7" ht="42.75" customHeight="1">
      <c r="A42" s="148">
        <v>7</v>
      </c>
      <c r="B42" s="149"/>
      <c r="C42" s="150" t="s">
        <v>282</v>
      </c>
      <c r="D42" s="148" t="s">
        <v>11</v>
      </c>
      <c r="E42" s="151">
        <v>18</v>
      </c>
      <c r="F42" s="146"/>
      <c r="G42" s="147"/>
    </row>
    <row r="43" spans="1:7" ht="32.25" customHeight="1">
      <c r="A43" s="148">
        <v>8</v>
      </c>
      <c r="B43" s="149"/>
      <c r="C43" s="150" t="s">
        <v>283</v>
      </c>
      <c r="D43" s="148" t="s">
        <v>0</v>
      </c>
      <c r="E43" s="151">
        <v>2</v>
      </c>
      <c r="F43" s="146"/>
      <c r="G43" s="147"/>
    </row>
    <row r="44" spans="1:7" ht="32.25" customHeight="1">
      <c r="A44" s="148">
        <v>9</v>
      </c>
      <c r="B44" s="149"/>
      <c r="C44" s="150" t="s">
        <v>284</v>
      </c>
      <c r="D44" s="148" t="s">
        <v>0</v>
      </c>
      <c r="E44" s="151">
        <v>7</v>
      </c>
      <c r="F44" s="146"/>
      <c r="G44" s="147"/>
    </row>
    <row r="45" spans="1:7" ht="32.25" customHeight="1">
      <c r="A45" s="148">
        <v>10</v>
      </c>
      <c r="B45" s="149"/>
      <c r="C45" s="150" t="s">
        <v>285</v>
      </c>
      <c r="D45" s="148" t="s">
        <v>0</v>
      </c>
      <c r="E45" s="151">
        <v>5</v>
      </c>
      <c r="F45" s="146"/>
      <c r="G45" s="147"/>
    </row>
    <row r="46" spans="1:7" ht="32.25" customHeight="1">
      <c r="A46" s="148">
        <v>11</v>
      </c>
      <c r="B46" s="149"/>
      <c r="C46" s="150" t="s">
        <v>286</v>
      </c>
      <c r="D46" s="148" t="s">
        <v>0</v>
      </c>
      <c r="E46" s="151">
        <v>8</v>
      </c>
      <c r="F46" s="146"/>
      <c r="G46" s="147"/>
    </row>
    <row r="47" spans="1:7" ht="32.25" customHeight="1">
      <c r="A47" s="148">
        <v>12</v>
      </c>
      <c r="B47" s="149"/>
      <c r="C47" s="150" t="s">
        <v>287</v>
      </c>
      <c r="D47" s="148" t="s">
        <v>0</v>
      </c>
      <c r="E47" s="151">
        <v>12</v>
      </c>
      <c r="F47" s="146"/>
      <c r="G47" s="147"/>
    </row>
    <row r="48" spans="1:7" ht="32.25" customHeight="1">
      <c r="A48" s="148">
        <v>13</v>
      </c>
      <c r="B48" s="149"/>
      <c r="C48" s="150" t="s">
        <v>288</v>
      </c>
      <c r="D48" s="148" t="s">
        <v>0</v>
      </c>
      <c r="E48" s="151">
        <v>35</v>
      </c>
      <c r="F48" s="146"/>
      <c r="G48" s="147"/>
    </row>
    <row r="49" spans="1:7" ht="32.25" customHeight="1">
      <c r="A49" s="148">
        <v>14</v>
      </c>
      <c r="B49" s="149"/>
      <c r="C49" s="150" t="s">
        <v>289</v>
      </c>
      <c r="D49" s="148" t="s">
        <v>0</v>
      </c>
      <c r="E49" s="151">
        <v>2</v>
      </c>
      <c r="F49" s="146"/>
      <c r="G49" s="147"/>
    </row>
    <row r="50" spans="1:7" ht="33" customHeight="1">
      <c r="A50" s="148">
        <v>15</v>
      </c>
      <c r="B50" s="149"/>
      <c r="C50" s="150" t="s">
        <v>290</v>
      </c>
      <c r="D50" s="148" t="s">
        <v>11</v>
      </c>
      <c r="E50" s="151">
        <f>E42</f>
        <v>18</v>
      </c>
      <c r="F50" s="146"/>
      <c r="G50" s="147"/>
    </row>
    <row r="51" spans="1:7" ht="33" customHeight="1">
      <c r="A51" s="148">
        <v>16</v>
      </c>
      <c r="B51" s="149"/>
      <c r="C51" s="150" t="s">
        <v>291</v>
      </c>
      <c r="D51" s="148" t="s">
        <v>11</v>
      </c>
      <c r="E51" s="151">
        <f>E41</f>
        <v>34</v>
      </c>
      <c r="F51" s="146"/>
      <c r="G51" s="147"/>
    </row>
    <row r="52" spans="1:7" ht="33" customHeight="1">
      <c r="A52" s="148">
        <v>17</v>
      </c>
      <c r="B52" s="149"/>
      <c r="C52" s="150" t="s">
        <v>292</v>
      </c>
      <c r="D52" s="148" t="s">
        <v>11</v>
      </c>
      <c r="E52" s="151">
        <f>E39/2</f>
        <v>23.6</v>
      </c>
      <c r="F52" s="146"/>
      <c r="G52" s="147"/>
    </row>
    <row r="53" spans="1:7" ht="33" customHeight="1">
      <c r="A53" s="148">
        <v>18</v>
      </c>
      <c r="B53" s="149"/>
      <c r="C53" s="150" t="s">
        <v>293</v>
      </c>
      <c r="D53" s="148" t="s">
        <v>11</v>
      </c>
      <c r="E53" s="151">
        <f>E38/2</f>
        <v>21</v>
      </c>
      <c r="F53" s="146"/>
      <c r="G53" s="147"/>
    </row>
    <row r="54" spans="1:7" ht="33" customHeight="1">
      <c r="A54" s="148">
        <v>19</v>
      </c>
      <c r="B54" s="149"/>
      <c r="C54" s="150" t="s">
        <v>294</v>
      </c>
      <c r="D54" s="148" t="s">
        <v>11</v>
      </c>
      <c r="E54" s="151">
        <f>E37/2</f>
        <v>32.1</v>
      </c>
      <c r="F54" s="146"/>
      <c r="G54" s="147"/>
    </row>
    <row r="55" spans="1:7" ht="33" customHeight="1">
      <c r="A55" s="148">
        <v>20</v>
      </c>
      <c r="B55" s="149"/>
      <c r="C55" s="150" t="s">
        <v>295</v>
      </c>
      <c r="D55" s="148" t="s">
        <v>11</v>
      </c>
      <c r="E55" s="151">
        <f>E36/2</f>
        <v>47</v>
      </c>
      <c r="F55" s="146"/>
      <c r="G55" s="147"/>
    </row>
    <row r="56" spans="1:7" ht="33" customHeight="1">
      <c r="A56" s="148">
        <v>21</v>
      </c>
      <c r="B56" s="149"/>
      <c r="C56" s="150" t="s">
        <v>296</v>
      </c>
      <c r="D56" s="148" t="s">
        <v>11</v>
      </c>
      <c r="E56" s="151">
        <f>E52</f>
        <v>23.6</v>
      </c>
      <c r="F56" s="146"/>
      <c r="G56" s="147"/>
    </row>
    <row r="57" spans="1:7" ht="33" customHeight="1">
      <c r="A57" s="148">
        <v>22</v>
      </c>
      <c r="B57" s="149"/>
      <c r="C57" s="150" t="s">
        <v>297</v>
      </c>
      <c r="D57" s="148" t="s">
        <v>11</v>
      </c>
      <c r="E57" s="151">
        <f>E53</f>
        <v>21</v>
      </c>
      <c r="F57" s="146"/>
      <c r="G57" s="147"/>
    </row>
    <row r="58" spans="1:7" ht="33" customHeight="1">
      <c r="A58" s="148">
        <v>23</v>
      </c>
      <c r="B58" s="149"/>
      <c r="C58" s="150" t="s">
        <v>298</v>
      </c>
      <c r="D58" s="148" t="s">
        <v>11</v>
      </c>
      <c r="E58" s="151">
        <f>E54</f>
        <v>32.1</v>
      </c>
      <c r="F58" s="146"/>
      <c r="G58" s="147"/>
    </row>
    <row r="59" spans="1:7" ht="33" customHeight="1">
      <c r="A59" s="148">
        <v>24</v>
      </c>
      <c r="B59" s="149"/>
      <c r="C59" s="150" t="s">
        <v>299</v>
      </c>
      <c r="D59" s="148" t="s">
        <v>11</v>
      </c>
      <c r="E59" s="151">
        <f>E55</f>
        <v>47</v>
      </c>
      <c r="F59" s="146"/>
      <c r="G59" s="147"/>
    </row>
    <row r="60" spans="1:7" ht="18.75" customHeight="1">
      <c r="A60" s="148">
        <v>25</v>
      </c>
      <c r="B60" s="149"/>
      <c r="C60" s="150" t="s">
        <v>300</v>
      </c>
      <c r="D60" s="148" t="s">
        <v>0</v>
      </c>
      <c r="E60" s="151">
        <v>3</v>
      </c>
      <c r="F60" s="146"/>
      <c r="G60" s="147"/>
    </row>
    <row r="61" spans="1:7" ht="18.75" customHeight="1">
      <c r="A61" s="148">
        <v>26</v>
      </c>
      <c r="B61" s="149"/>
      <c r="C61" s="150" t="s">
        <v>301</v>
      </c>
      <c r="D61" s="148" t="s">
        <v>0</v>
      </c>
      <c r="E61" s="151">
        <v>24</v>
      </c>
      <c r="F61" s="146"/>
      <c r="G61" s="147"/>
    </row>
    <row r="62" spans="1:7" ht="18.75" customHeight="1">
      <c r="A62" s="148">
        <v>27</v>
      </c>
      <c r="B62" s="149"/>
      <c r="C62" s="150" t="s">
        <v>302</v>
      </c>
      <c r="D62" s="148" t="s">
        <v>60</v>
      </c>
      <c r="E62" s="151">
        <v>1</v>
      </c>
      <c r="F62" s="146"/>
      <c r="G62" s="147"/>
    </row>
    <row r="63" spans="1:7" ht="30.75" customHeight="1">
      <c r="A63" s="148">
        <v>28</v>
      </c>
      <c r="B63" s="149"/>
      <c r="C63" s="150" t="s">
        <v>303</v>
      </c>
      <c r="D63" s="148" t="s">
        <v>250</v>
      </c>
      <c r="E63" s="151">
        <v>1</v>
      </c>
      <c r="F63" s="146"/>
      <c r="G63" s="147"/>
    </row>
    <row r="64" spans="1:7" ht="18.75" customHeight="1">
      <c r="A64" s="148">
        <v>29</v>
      </c>
      <c r="B64" s="149"/>
      <c r="C64" s="150" t="s">
        <v>304</v>
      </c>
      <c r="D64" s="148" t="s">
        <v>272</v>
      </c>
      <c r="E64" s="151">
        <v>1</v>
      </c>
      <c r="F64" s="146"/>
      <c r="G64" s="147"/>
    </row>
    <row r="65" spans="1:7" s="153" customFormat="1" ht="25.5">
      <c r="A65" s="143" t="s">
        <v>305</v>
      </c>
      <c r="B65" s="143" t="s">
        <v>306</v>
      </c>
      <c r="C65" s="144" t="s">
        <v>307</v>
      </c>
      <c r="D65" s="152"/>
      <c r="E65" s="161"/>
      <c r="F65" s="162"/>
      <c r="G65" s="163"/>
    </row>
    <row r="66" spans="1:7" ht="33" customHeight="1">
      <c r="A66" s="148">
        <v>1</v>
      </c>
      <c r="B66" s="149"/>
      <c r="C66" s="150" t="s">
        <v>308</v>
      </c>
      <c r="D66" s="148" t="s">
        <v>11</v>
      </c>
      <c r="E66" s="151">
        <v>58.2</v>
      </c>
      <c r="F66" s="146"/>
      <c r="G66" s="147"/>
    </row>
    <row r="67" spans="1:7" ht="33" customHeight="1">
      <c r="A67" s="148">
        <v>2</v>
      </c>
      <c r="B67" s="149"/>
      <c r="C67" s="150" t="s">
        <v>309</v>
      </c>
      <c r="D67" s="148" t="s">
        <v>11</v>
      </c>
      <c r="E67" s="151">
        <v>41.6</v>
      </c>
      <c r="F67" s="146"/>
      <c r="G67" s="147"/>
    </row>
    <row r="68" spans="1:7" ht="18.75" customHeight="1">
      <c r="A68" s="148">
        <v>3</v>
      </c>
      <c r="B68" s="149"/>
      <c r="C68" s="150" t="s">
        <v>310</v>
      </c>
      <c r="D68" s="148" t="s">
        <v>0</v>
      </c>
      <c r="E68" s="151">
        <v>3</v>
      </c>
      <c r="F68" s="146"/>
      <c r="G68" s="147"/>
    </row>
    <row r="69" spans="1:7" ht="18.75" customHeight="1">
      <c r="A69" s="148">
        <v>4</v>
      </c>
      <c r="B69" s="149"/>
      <c r="C69" s="150" t="s">
        <v>311</v>
      </c>
      <c r="D69" s="148" t="s">
        <v>0</v>
      </c>
      <c r="E69" s="151">
        <v>7</v>
      </c>
      <c r="F69" s="146"/>
      <c r="G69" s="147"/>
    </row>
    <row r="70" spans="1:7" ht="18.75" customHeight="1">
      <c r="A70" s="148">
        <v>5</v>
      </c>
      <c r="B70" s="149"/>
      <c r="C70" s="150" t="s">
        <v>312</v>
      </c>
      <c r="D70" s="148" t="s">
        <v>0</v>
      </c>
      <c r="E70" s="151">
        <v>4</v>
      </c>
      <c r="F70" s="146"/>
      <c r="G70" s="147"/>
    </row>
    <row r="71" spans="1:7" ht="18.75" customHeight="1">
      <c r="A71" s="148">
        <v>6</v>
      </c>
      <c r="B71" s="149"/>
      <c r="C71" s="150" t="s">
        <v>313</v>
      </c>
      <c r="D71" s="148" t="s">
        <v>0</v>
      </c>
      <c r="E71" s="151">
        <v>6</v>
      </c>
      <c r="F71" s="146"/>
      <c r="G71" s="147"/>
    </row>
    <row r="72" spans="1:7" ht="30" customHeight="1">
      <c r="A72" s="148">
        <v>7</v>
      </c>
      <c r="B72" s="149"/>
      <c r="C72" s="150" t="s">
        <v>314</v>
      </c>
      <c r="D72" s="148" t="s">
        <v>11</v>
      </c>
      <c r="E72" s="151">
        <v>64</v>
      </c>
      <c r="F72" s="146"/>
      <c r="G72" s="147"/>
    </row>
    <row r="73" spans="1:7" s="153" customFormat="1" ht="18.75" customHeight="1">
      <c r="A73" s="143" t="s">
        <v>315</v>
      </c>
      <c r="B73" s="143" t="s">
        <v>306</v>
      </c>
      <c r="C73" s="144" t="s">
        <v>316</v>
      </c>
      <c r="D73" s="152"/>
      <c r="E73" s="161"/>
      <c r="F73" s="162"/>
      <c r="G73" s="163"/>
    </row>
    <row r="74" spans="1:7" s="153" customFormat="1" ht="40.5" customHeight="1">
      <c r="A74" s="148">
        <v>1</v>
      </c>
      <c r="B74" s="149"/>
      <c r="C74" s="150" t="s">
        <v>317</v>
      </c>
      <c r="D74" s="164" t="s">
        <v>21</v>
      </c>
      <c r="E74" s="151">
        <v>1</v>
      </c>
      <c r="F74" s="146"/>
      <c r="G74" s="147"/>
    </row>
    <row r="75" spans="1:7" s="166" customFormat="1" ht="54" customHeight="1">
      <c r="A75" s="148">
        <v>2</v>
      </c>
      <c r="B75" s="155"/>
      <c r="C75" s="165" t="s">
        <v>318</v>
      </c>
      <c r="D75" s="148" t="s">
        <v>257</v>
      </c>
      <c r="E75" s="158">
        <v>1</v>
      </c>
      <c r="F75" s="146"/>
      <c r="G75" s="147"/>
    </row>
    <row r="76" spans="1:7" s="166" customFormat="1" ht="51.75" customHeight="1">
      <c r="A76" s="148">
        <v>3</v>
      </c>
      <c r="B76" s="155"/>
      <c r="C76" s="165" t="s">
        <v>319</v>
      </c>
      <c r="D76" s="148" t="s">
        <v>257</v>
      </c>
      <c r="E76" s="158">
        <v>2</v>
      </c>
      <c r="F76" s="146"/>
      <c r="G76" s="147"/>
    </row>
    <row r="77" spans="1:7" ht="31.5" customHeight="1">
      <c r="A77" s="148">
        <v>4</v>
      </c>
      <c r="B77" s="154"/>
      <c r="C77" s="150" t="s">
        <v>320</v>
      </c>
      <c r="D77" s="157" t="s">
        <v>257</v>
      </c>
      <c r="E77" s="151">
        <v>2</v>
      </c>
      <c r="F77" s="146"/>
      <c r="G77" s="147"/>
    </row>
    <row r="78" spans="1:7" s="153" customFormat="1" ht="18.75" customHeight="1">
      <c r="A78" s="148">
        <v>5</v>
      </c>
      <c r="B78" s="149"/>
      <c r="C78" s="150" t="s">
        <v>321</v>
      </c>
      <c r="D78" s="152" t="s">
        <v>21</v>
      </c>
      <c r="E78" s="151">
        <v>2</v>
      </c>
      <c r="F78" s="146"/>
      <c r="G78" s="147"/>
    </row>
    <row r="79" spans="1:7" ht="28.5" customHeight="1">
      <c r="A79" s="148">
        <v>6</v>
      </c>
      <c r="B79" s="155"/>
      <c r="C79" s="150" t="s">
        <v>322</v>
      </c>
      <c r="D79" s="148" t="s">
        <v>257</v>
      </c>
      <c r="E79" s="151">
        <v>3</v>
      </c>
      <c r="F79" s="146"/>
      <c r="G79" s="147"/>
    </row>
    <row r="80" spans="1:7" ht="28.5" customHeight="1">
      <c r="A80" s="148">
        <v>7</v>
      </c>
      <c r="B80" s="155"/>
      <c r="C80" s="150" t="s">
        <v>385</v>
      </c>
      <c r="D80" s="148" t="s">
        <v>257</v>
      </c>
      <c r="E80" s="151">
        <v>6</v>
      </c>
      <c r="F80" s="146"/>
      <c r="G80" s="147"/>
    </row>
    <row r="81" spans="1:7" ht="42" customHeight="1">
      <c r="A81" s="148">
        <v>8</v>
      </c>
      <c r="B81" s="155"/>
      <c r="C81" s="150" t="s">
        <v>323</v>
      </c>
      <c r="D81" s="148" t="s">
        <v>257</v>
      </c>
      <c r="E81" s="151">
        <v>1</v>
      </c>
      <c r="F81" s="146"/>
      <c r="G81" s="147"/>
    </row>
    <row r="82" spans="1:7" ht="27" customHeight="1">
      <c r="A82" s="148">
        <v>9</v>
      </c>
      <c r="B82" s="148"/>
      <c r="C82" s="150" t="s">
        <v>324</v>
      </c>
      <c r="D82" s="148" t="s">
        <v>257</v>
      </c>
      <c r="E82" s="151">
        <v>10</v>
      </c>
      <c r="F82" s="146"/>
      <c r="G82" s="147"/>
    </row>
    <row r="83" spans="1:7" s="153" customFormat="1" ht="18.75" customHeight="1">
      <c r="A83" s="148">
        <v>10</v>
      </c>
      <c r="B83" s="149"/>
      <c r="C83" s="150" t="s">
        <v>325</v>
      </c>
      <c r="D83" s="152" t="s">
        <v>21</v>
      </c>
      <c r="E83" s="151">
        <v>4</v>
      </c>
      <c r="F83" s="146"/>
      <c r="G83" s="147"/>
    </row>
    <row r="84" spans="1:7" s="153" customFormat="1" ht="18.75" customHeight="1">
      <c r="A84" s="143" t="s">
        <v>326</v>
      </c>
      <c r="B84" s="143" t="s">
        <v>327</v>
      </c>
      <c r="C84" s="144" t="s">
        <v>328</v>
      </c>
      <c r="D84" s="152"/>
      <c r="E84" s="161"/>
      <c r="F84" s="162"/>
      <c r="G84" s="163"/>
    </row>
    <row r="85" spans="1:7" ht="46.5" customHeight="1">
      <c r="A85" s="148">
        <v>1</v>
      </c>
      <c r="B85" s="149"/>
      <c r="C85" s="150" t="s">
        <v>329</v>
      </c>
      <c r="D85" s="148" t="s">
        <v>11</v>
      </c>
      <c r="E85" s="151">
        <v>58</v>
      </c>
      <c r="F85" s="146"/>
      <c r="G85" s="147"/>
    </row>
    <row r="86" spans="1:7" ht="46.5" customHeight="1">
      <c r="A86" s="148">
        <v>2</v>
      </c>
      <c r="B86" s="149"/>
      <c r="C86" s="150" t="s">
        <v>330</v>
      </c>
      <c r="D86" s="148" t="s">
        <v>11</v>
      </c>
      <c r="E86" s="151">
        <v>264</v>
      </c>
      <c r="F86" s="146"/>
      <c r="G86" s="147"/>
    </row>
    <row r="87" spans="1:7" ht="46.5" customHeight="1">
      <c r="A87" s="148">
        <v>3</v>
      </c>
      <c r="B87" s="149"/>
      <c r="C87" s="150" t="s">
        <v>331</v>
      </c>
      <c r="D87" s="148" t="s">
        <v>11</v>
      </c>
      <c r="E87" s="151">
        <v>46</v>
      </c>
      <c r="F87" s="146"/>
      <c r="G87" s="147"/>
    </row>
    <row r="88" spans="1:7" ht="33" customHeight="1">
      <c r="A88" s="148">
        <v>4</v>
      </c>
      <c r="B88" s="149"/>
      <c r="C88" s="150" t="s">
        <v>332</v>
      </c>
      <c r="D88" s="148" t="s">
        <v>11</v>
      </c>
      <c r="E88" s="151">
        <v>58</v>
      </c>
      <c r="F88" s="146"/>
      <c r="G88" s="147"/>
    </row>
    <row r="89" spans="1:7" ht="33" customHeight="1">
      <c r="A89" s="148">
        <v>5</v>
      </c>
      <c r="B89" s="149"/>
      <c r="C89" s="150" t="s">
        <v>333</v>
      </c>
      <c r="D89" s="148" t="s">
        <v>11</v>
      </c>
      <c r="E89" s="151">
        <v>264</v>
      </c>
      <c r="F89" s="146"/>
      <c r="G89" s="147"/>
    </row>
    <row r="90" spans="1:7" ht="33" customHeight="1">
      <c r="A90" s="148">
        <v>6</v>
      </c>
      <c r="B90" s="149"/>
      <c r="C90" s="150" t="s">
        <v>334</v>
      </c>
      <c r="D90" s="148" t="s">
        <v>11</v>
      </c>
      <c r="E90" s="151">
        <v>46</v>
      </c>
      <c r="F90" s="146"/>
      <c r="G90" s="147"/>
    </row>
    <row r="91" spans="1:7" ht="54" customHeight="1">
      <c r="A91" s="148">
        <v>7</v>
      </c>
      <c r="B91" s="149"/>
      <c r="C91" s="150" t="s">
        <v>390</v>
      </c>
      <c r="D91" s="148" t="s">
        <v>257</v>
      </c>
      <c r="E91" s="151">
        <v>1</v>
      </c>
      <c r="F91" s="146"/>
      <c r="G91" s="147"/>
    </row>
    <row r="92" spans="1:7" ht="54" customHeight="1">
      <c r="A92" s="148">
        <v>8</v>
      </c>
      <c r="B92" s="149"/>
      <c r="C92" s="150" t="s">
        <v>391</v>
      </c>
      <c r="D92" s="148" t="s">
        <v>257</v>
      </c>
      <c r="E92" s="151">
        <v>2</v>
      </c>
      <c r="F92" s="146"/>
      <c r="G92" s="147"/>
    </row>
    <row r="93" spans="1:7" ht="54" customHeight="1">
      <c r="A93" s="148">
        <v>9</v>
      </c>
      <c r="B93" s="149"/>
      <c r="C93" s="150" t="s">
        <v>392</v>
      </c>
      <c r="D93" s="148" t="s">
        <v>257</v>
      </c>
      <c r="E93" s="151">
        <v>1</v>
      </c>
      <c r="F93" s="146"/>
      <c r="G93" s="147"/>
    </row>
    <row r="94" spans="1:7" ht="18.75" customHeight="1">
      <c r="A94" s="148">
        <v>10</v>
      </c>
      <c r="B94" s="149"/>
      <c r="C94" s="150" t="s">
        <v>335</v>
      </c>
      <c r="D94" s="148" t="s">
        <v>257</v>
      </c>
      <c r="E94" s="151">
        <v>35</v>
      </c>
      <c r="F94" s="146"/>
      <c r="G94" s="147"/>
    </row>
    <row r="95" spans="1:7" ht="17.25" customHeight="1">
      <c r="A95" s="148">
        <v>11</v>
      </c>
      <c r="B95" s="149"/>
      <c r="C95" s="150" t="s">
        <v>336</v>
      </c>
      <c r="D95" s="148" t="s">
        <v>257</v>
      </c>
      <c r="E95" s="151">
        <v>10</v>
      </c>
      <c r="F95" s="146"/>
      <c r="G95" s="147"/>
    </row>
    <row r="96" spans="1:7" ht="33" customHeight="1">
      <c r="A96" s="148">
        <v>12</v>
      </c>
      <c r="B96" s="149"/>
      <c r="C96" s="150" t="s">
        <v>337</v>
      </c>
      <c r="D96" s="148" t="s">
        <v>250</v>
      </c>
      <c r="E96" s="151">
        <v>1</v>
      </c>
      <c r="F96" s="146"/>
      <c r="G96" s="147"/>
    </row>
    <row r="97" spans="1:7" ht="17.25" customHeight="1">
      <c r="A97" s="148">
        <v>13</v>
      </c>
      <c r="B97" s="149"/>
      <c r="C97" s="150" t="s">
        <v>304</v>
      </c>
      <c r="D97" s="148" t="s">
        <v>272</v>
      </c>
      <c r="E97" s="151">
        <v>1</v>
      </c>
      <c r="F97" s="146"/>
      <c r="G97" s="147"/>
    </row>
    <row r="98" spans="1:7" s="153" customFormat="1" ht="25.5">
      <c r="A98" s="143" t="s">
        <v>338</v>
      </c>
      <c r="B98" s="143" t="s">
        <v>339</v>
      </c>
      <c r="C98" s="144" t="s">
        <v>340</v>
      </c>
      <c r="D98" s="152"/>
      <c r="E98" s="151"/>
      <c r="F98" s="162"/>
      <c r="G98" s="163"/>
    </row>
    <row r="99" spans="1:7" s="153" customFormat="1" ht="27">
      <c r="A99" s="143"/>
      <c r="B99" s="143"/>
      <c r="C99" s="167" t="s">
        <v>341</v>
      </c>
      <c r="D99" s="152"/>
      <c r="E99" s="151"/>
      <c r="F99" s="162"/>
      <c r="G99" s="163"/>
    </row>
    <row r="100" spans="1:7" ht="28.5" customHeight="1">
      <c r="A100" s="148">
        <v>1</v>
      </c>
      <c r="B100" s="155"/>
      <c r="C100" s="156" t="s">
        <v>393</v>
      </c>
      <c r="D100" s="157" t="s">
        <v>16</v>
      </c>
      <c r="E100" s="158">
        <v>185.3</v>
      </c>
      <c r="F100" s="146"/>
      <c r="G100" s="147"/>
    </row>
    <row r="101" spans="1:7" ht="18.75" customHeight="1">
      <c r="A101" s="148">
        <v>2</v>
      </c>
      <c r="B101" s="155"/>
      <c r="C101" s="156" t="s">
        <v>394</v>
      </c>
      <c r="D101" s="157" t="s">
        <v>16</v>
      </c>
      <c r="E101" s="158">
        <v>262.4</v>
      </c>
      <c r="F101" s="146"/>
      <c r="G101" s="147"/>
    </row>
    <row r="102" spans="1:7" ht="18.75" customHeight="1">
      <c r="A102" s="148">
        <v>3</v>
      </c>
      <c r="B102" s="148"/>
      <c r="C102" s="150" t="s">
        <v>342</v>
      </c>
      <c r="D102" s="148" t="s">
        <v>380</v>
      </c>
      <c r="E102" s="151">
        <f>E26</f>
        <v>82</v>
      </c>
      <c r="F102" s="146"/>
      <c r="G102" s="147"/>
    </row>
    <row r="103" spans="1:7" ht="30.75" customHeight="1">
      <c r="A103" s="148">
        <v>4</v>
      </c>
      <c r="B103" s="148"/>
      <c r="C103" s="150" t="s">
        <v>343</v>
      </c>
      <c r="D103" s="148" t="s">
        <v>16</v>
      </c>
      <c r="E103" s="151">
        <f>E102</f>
        <v>82</v>
      </c>
      <c r="F103" s="146"/>
      <c r="G103" s="147"/>
    </row>
    <row r="104" spans="1:7" s="140" customFormat="1" ht="54.75" customHeight="1">
      <c r="A104" s="148">
        <v>5</v>
      </c>
      <c r="B104" s="168"/>
      <c r="C104" s="150" t="s">
        <v>344</v>
      </c>
      <c r="D104" s="169" t="s">
        <v>16</v>
      </c>
      <c r="E104" s="158">
        <v>14.2</v>
      </c>
      <c r="F104" s="170"/>
      <c r="G104" s="147"/>
    </row>
    <row r="105" spans="1:7" ht="15" customHeight="1">
      <c r="A105" s="148">
        <v>6</v>
      </c>
      <c r="B105" s="148"/>
      <c r="C105" s="150" t="s">
        <v>345</v>
      </c>
      <c r="D105" s="148" t="s">
        <v>380</v>
      </c>
      <c r="E105" s="151">
        <f>E28</f>
        <v>185.3</v>
      </c>
      <c r="F105" s="146"/>
      <c r="G105" s="147"/>
    </row>
    <row r="106" spans="1:7" ht="15" customHeight="1">
      <c r="A106" s="148">
        <v>7</v>
      </c>
      <c r="B106" s="148"/>
      <c r="C106" s="150" t="s">
        <v>346</v>
      </c>
      <c r="D106" s="148" t="s">
        <v>380</v>
      </c>
      <c r="E106" s="151">
        <f>E105</f>
        <v>185.3</v>
      </c>
      <c r="F106" s="146"/>
      <c r="G106" s="147"/>
    </row>
    <row r="107" spans="1:7" ht="15" customHeight="1">
      <c r="A107" s="148">
        <v>8</v>
      </c>
      <c r="B107" s="148"/>
      <c r="C107" s="150" t="s">
        <v>347</v>
      </c>
      <c r="D107" s="148" t="s">
        <v>380</v>
      </c>
      <c r="E107" s="151">
        <f>E106</f>
        <v>185.3</v>
      </c>
      <c r="F107" s="146"/>
      <c r="G107" s="147"/>
    </row>
    <row r="108" spans="1:7" ht="15" customHeight="1">
      <c r="A108" s="148">
        <v>9</v>
      </c>
      <c r="B108" s="148"/>
      <c r="C108" s="150" t="s">
        <v>348</v>
      </c>
      <c r="D108" s="148" t="s">
        <v>380</v>
      </c>
      <c r="E108" s="151">
        <f>E27</f>
        <v>180.4</v>
      </c>
      <c r="F108" s="146"/>
      <c r="G108" s="147"/>
    </row>
    <row r="109" spans="1:7" ht="29.25" customHeight="1">
      <c r="A109" s="148">
        <v>10</v>
      </c>
      <c r="B109" s="148"/>
      <c r="C109" s="150" t="s">
        <v>349</v>
      </c>
      <c r="D109" s="148" t="s">
        <v>16</v>
      </c>
      <c r="E109" s="151">
        <f>E108</f>
        <v>180.4</v>
      </c>
      <c r="F109" s="146"/>
      <c r="G109" s="147"/>
    </row>
    <row r="110" spans="1:7" ht="15.75" customHeight="1">
      <c r="A110" s="148">
        <v>11</v>
      </c>
      <c r="B110" s="148"/>
      <c r="C110" s="150" t="s">
        <v>350</v>
      </c>
      <c r="D110" s="148" t="s">
        <v>257</v>
      </c>
      <c r="E110" s="151">
        <v>5</v>
      </c>
      <c r="F110" s="146"/>
      <c r="G110" s="147"/>
    </row>
    <row r="111" spans="1:7" ht="31.5" customHeight="1">
      <c r="A111" s="148">
        <v>12</v>
      </c>
      <c r="B111" s="148"/>
      <c r="C111" s="150" t="s">
        <v>351</v>
      </c>
      <c r="D111" s="148" t="s">
        <v>257</v>
      </c>
      <c r="E111" s="151">
        <v>34</v>
      </c>
      <c r="F111" s="146"/>
      <c r="G111" s="147"/>
    </row>
    <row r="112" spans="1:7" ht="17.25" customHeight="1">
      <c r="A112" s="148">
        <v>13</v>
      </c>
      <c r="B112" s="149"/>
      <c r="C112" s="150" t="s">
        <v>352</v>
      </c>
      <c r="D112" s="148" t="s">
        <v>0</v>
      </c>
      <c r="E112" s="151">
        <v>4</v>
      </c>
      <c r="F112" s="146"/>
      <c r="G112" s="147"/>
    </row>
    <row r="113" spans="1:7" ht="18" customHeight="1">
      <c r="A113" s="148">
        <v>14</v>
      </c>
      <c r="B113" s="148"/>
      <c r="C113" s="150" t="s">
        <v>271</v>
      </c>
      <c r="D113" s="148" t="s">
        <v>272</v>
      </c>
      <c r="E113" s="151">
        <v>1</v>
      </c>
      <c r="F113" s="146"/>
      <c r="G113" s="147"/>
    </row>
    <row r="114" spans="1:7" s="153" customFormat="1" ht="15">
      <c r="A114" s="143"/>
      <c r="B114" s="143"/>
      <c r="C114" s="167" t="s">
        <v>353</v>
      </c>
      <c r="D114" s="152"/>
      <c r="E114" s="151"/>
      <c r="F114" s="162"/>
      <c r="G114" s="163"/>
    </row>
    <row r="115" spans="1:7" s="140" customFormat="1" ht="54.75" customHeight="1">
      <c r="A115" s="148">
        <v>15</v>
      </c>
      <c r="B115" s="168"/>
      <c r="C115" s="150" t="s">
        <v>354</v>
      </c>
      <c r="D115" s="169" t="s">
        <v>16</v>
      </c>
      <c r="E115" s="158">
        <v>14</v>
      </c>
      <c r="F115" s="170"/>
      <c r="G115" s="147"/>
    </row>
    <row r="116" spans="1:7" ht="21.75" customHeight="1">
      <c r="A116" s="148">
        <v>16</v>
      </c>
      <c r="B116" s="155"/>
      <c r="C116" s="156" t="s">
        <v>394</v>
      </c>
      <c r="D116" s="157" t="s">
        <v>16</v>
      </c>
      <c r="E116" s="158">
        <v>14.95</v>
      </c>
      <c r="F116" s="146"/>
      <c r="G116" s="147"/>
    </row>
    <row r="117" spans="1:7" ht="21.75" customHeight="1">
      <c r="A117" s="148">
        <v>17</v>
      </c>
      <c r="B117" s="148"/>
      <c r="C117" s="150" t="s">
        <v>342</v>
      </c>
      <c r="D117" s="148" t="s">
        <v>380</v>
      </c>
      <c r="E117" s="151">
        <v>81.2</v>
      </c>
      <c r="F117" s="146"/>
      <c r="G117" s="147"/>
    </row>
    <row r="118" spans="1:7" ht="27.75" customHeight="1">
      <c r="A118" s="148">
        <v>18</v>
      </c>
      <c r="B118" s="148"/>
      <c r="C118" s="150" t="s">
        <v>343</v>
      </c>
      <c r="D118" s="148" t="s">
        <v>16</v>
      </c>
      <c r="E118" s="151">
        <v>14.95</v>
      </c>
      <c r="F118" s="146"/>
      <c r="G118" s="147"/>
    </row>
    <row r="119" spans="1:7" ht="21.75" customHeight="1">
      <c r="A119" s="148">
        <v>19</v>
      </c>
      <c r="B119" s="148"/>
      <c r="C119" s="150" t="s">
        <v>348</v>
      </c>
      <c r="D119" s="148" t="s">
        <v>380</v>
      </c>
      <c r="E119" s="151">
        <v>81.2</v>
      </c>
      <c r="F119" s="146"/>
      <c r="G119" s="147"/>
    </row>
    <row r="120" spans="1:7" ht="21.75" customHeight="1">
      <c r="A120" s="148">
        <v>20</v>
      </c>
      <c r="B120" s="148"/>
      <c r="C120" s="150" t="s">
        <v>355</v>
      </c>
      <c r="D120" s="148" t="s">
        <v>16</v>
      </c>
      <c r="E120" s="151">
        <v>81.2</v>
      </c>
      <c r="F120" s="146"/>
      <c r="G120" s="147"/>
    </row>
    <row r="121" spans="1:7" ht="29.25" customHeight="1">
      <c r="A121" s="148">
        <v>21</v>
      </c>
      <c r="B121" s="148"/>
      <c r="C121" s="150" t="s">
        <v>356</v>
      </c>
      <c r="D121" s="148" t="s">
        <v>16</v>
      </c>
      <c r="E121" s="151">
        <v>81.2</v>
      </c>
      <c r="F121" s="146"/>
      <c r="G121" s="147"/>
    </row>
    <row r="122" spans="1:7" ht="15.75" customHeight="1">
      <c r="A122" s="148">
        <v>22</v>
      </c>
      <c r="B122" s="148"/>
      <c r="C122" s="150" t="s">
        <v>271</v>
      </c>
      <c r="D122" s="148" t="s">
        <v>272</v>
      </c>
      <c r="E122" s="151">
        <v>1</v>
      </c>
      <c r="F122" s="146"/>
      <c r="G122" s="147"/>
    </row>
    <row r="123" spans="1:7" s="166" customFormat="1" ht="18.75" customHeight="1">
      <c r="A123" s="171" t="s">
        <v>357</v>
      </c>
      <c r="B123" s="171" t="s">
        <v>358</v>
      </c>
      <c r="C123" s="172" t="s">
        <v>359</v>
      </c>
      <c r="D123" s="171"/>
      <c r="E123" s="171"/>
      <c r="F123" s="173"/>
      <c r="G123" s="174"/>
    </row>
    <row r="124" spans="1:7" s="138" customFormat="1" ht="54" customHeight="1">
      <c r="A124" s="175">
        <v>1</v>
      </c>
      <c r="B124" s="176"/>
      <c r="C124" s="177" t="s">
        <v>360</v>
      </c>
      <c r="D124" s="176" t="s">
        <v>361</v>
      </c>
      <c r="E124" s="178">
        <v>2</v>
      </c>
      <c r="F124" s="179"/>
      <c r="G124" s="147"/>
    </row>
    <row r="125" spans="1:7" s="166" customFormat="1" ht="54" customHeight="1">
      <c r="A125" s="180">
        <v>2</v>
      </c>
      <c r="B125" s="181"/>
      <c r="C125" s="182" t="s">
        <v>362</v>
      </c>
      <c r="D125" s="176" t="s">
        <v>11</v>
      </c>
      <c r="E125" s="183">
        <v>18</v>
      </c>
      <c r="F125" s="179"/>
      <c r="G125" s="147"/>
    </row>
    <row r="126" spans="1:25" s="184" customFormat="1" ht="54" customHeight="1">
      <c r="A126" s="175">
        <v>3</v>
      </c>
      <c r="B126" s="181"/>
      <c r="C126" s="182" t="s">
        <v>363</v>
      </c>
      <c r="D126" s="176" t="s">
        <v>381</v>
      </c>
      <c r="E126" s="183">
        <v>4.5</v>
      </c>
      <c r="F126" s="179"/>
      <c r="G126" s="147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</row>
    <row r="127" spans="1:7" s="184" customFormat="1" ht="39" customHeight="1">
      <c r="A127" s="180">
        <v>4</v>
      </c>
      <c r="B127" s="181"/>
      <c r="C127" s="182" t="s">
        <v>364</v>
      </c>
      <c r="D127" s="176" t="s">
        <v>257</v>
      </c>
      <c r="E127" s="183">
        <v>2</v>
      </c>
      <c r="F127" s="179"/>
      <c r="G127" s="147"/>
    </row>
    <row r="128" spans="1:7" s="138" customFormat="1" ht="30.75" customHeight="1">
      <c r="A128" s="175">
        <v>5</v>
      </c>
      <c r="B128" s="176"/>
      <c r="C128" s="177" t="s">
        <v>365</v>
      </c>
      <c r="D128" s="185" t="s">
        <v>361</v>
      </c>
      <c r="E128" s="186">
        <v>2</v>
      </c>
      <c r="F128" s="179"/>
      <c r="G128" s="147"/>
    </row>
    <row r="129" spans="1:7" s="166" customFormat="1" ht="17.25" customHeight="1">
      <c r="A129" s="180">
        <v>6</v>
      </c>
      <c r="B129" s="181"/>
      <c r="C129" s="182" t="s">
        <v>271</v>
      </c>
      <c r="D129" s="176" t="s">
        <v>366</v>
      </c>
      <c r="E129" s="183">
        <v>1</v>
      </c>
      <c r="F129" s="179"/>
      <c r="G129" s="187"/>
    </row>
    <row r="130" spans="1:7" s="166" customFormat="1" ht="17.25" customHeight="1">
      <c r="A130" s="171"/>
      <c r="B130" s="171"/>
      <c r="C130" s="188" t="s">
        <v>367</v>
      </c>
      <c r="D130" s="171"/>
      <c r="E130" s="171"/>
      <c r="F130" s="189"/>
      <c r="G130" s="190"/>
    </row>
    <row r="131" spans="1:7" s="191" customFormat="1" ht="17.25" customHeight="1">
      <c r="A131" s="176">
        <v>7</v>
      </c>
      <c r="B131" s="181"/>
      <c r="C131" s="182" t="s">
        <v>368</v>
      </c>
      <c r="D131" s="176" t="s">
        <v>369</v>
      </c>
      <c r="E131" s="183">
        <v>0.01</v>
      </c>
      <c r="F131" s="179"/>
      <c r="G131" s="147"/>
    </row>
    <row r="132" spans="1:7" s="191" customFormat="1" ht="17.25" customHeight="1">
      <c r="A132" s="176">
        <v>8</v>
      </c>
      <c r="B132" s="181"/>
      <c r="C132" s="182" t="s">
        <v>370</v>
      </c>
      <c r="D132" s="176" t="s">
        <v>171</v>
      </c>
      <c r="E132" s="183">
        <f>E131*100</f>
        <v>1</v>
      </c>
      <c r="F132" s="179"/>
      <c r="G132" s="147"/>
    </row>
    <row r="133" spans="1:7" s="191" customFormat="1" ht="31.5" customHeight="1">
      <c r="A133" s="176">
        <v>9</v>
      </c>
      <c r="B133" s="181"/>
      <c r="C133" s="182" t="s">
        <v>269</v>
      </c>
      <c r="D133" s="176" t="s">
        <v>171</v>
      </c>
      <c r="E133" s="183">
        <f>E132</f>
        <v>1</v>
      </c>
      <c r="F133" s="179"/>
      <c r="G133" s="147"/>
    </row>
    <row r="134" spans="1:7" s="191" customFormat="1" ht="46.5" customHeight="1">
      <c r="A134" s="176">
        <v>10</v>
      </c>
      <c r="B134" s="181"/>
      <c r="C134" s="182" t="s">
        <v>371</v>
      </c>
      <c r="D134" s="176" t="s">
        <v>171</v>
      </c>
      <c r="E134" s="183">
        <v>1.5</v>
      </c>
      <c r="F134" s="179"/>
      <c r="G134" s="147"/>
    </row>
    <row r="135" spans="1:7" s="191" customFormat="1" ht="33.75" customHeight="1">
      <c r="A135" s="176">
        <v>11</v>
      </c>
      <c r="B135" s="181"/>
      <c r="C135" s="182" t="s">
        <v>372</v>
      </c>
      <c r="D135" s="176" t="s">
        <v>16</v>
      </c>
      <c r="E135" s="183">
        <v>5</v>
      </c>
      <c r="F135" s="179"/>
      <c r="G135" s="147"/>
    </row>
    <row r="136" spans="1:7" s="191" customFormat="1" ht="16.5" customHeight="1">
      <c r="A136" s="176">
        <v>12</v>
      </c>
      <c r="B136" s="181"/>
      <c r="C136" s="182" t="s">
        <v>373</v>
      </c>
      <c r="D136" s="176" t="s">
        <v>16</v>
      </c>
      <c r="E136" s="183">
        <f>E135</f>
        <v>5</v>
      </c>
      <c r="F136" s="179"/>
      <c r="G136" s="147"/>
    </row>
    <row r="137" spans="1:7" s="191" customFormat="1" ht="42" customHeight="1">
      <c r="A137" s="176">
        <v>13</v>
      </c>
      <c r="B137" s="181"/>
      <c r="C137" s="182" t="s">
        <v>374</v>
      </c>
      <c r="D137" s="176" t="s">
        <v>382</v>
      </c>
      <c r="E137" s="183">
        <v>20</v>
      </c>
      <c r="F137" s="179"/>
      <c r="G137" s="147"/>
    </row>
    <row r="138" spans="1:7" s="198" customFormat="1" ht="16.5" customHeight="1">
      <c r="A138" s="192"/>
      <c r="B138" s="193"/>
      <c r="C138" s="194" t="s">
        <v>375</v>
      </c>
      <c r="D138" s="195" t="s">
        <v>376</v>
      </c>
      <c r="E138" s="196"/>
      <c r="F138" s="197"/>
      <c r="G138" s="197"/>
    </row>
    <row r="139" spans="1:5" s="202" customFormat="1" ht="16.5" customHeight="1">
      <c r="A139" s="199"/>
      <c r="B139" s="199"/>
      <c r="C139" s="200"/>
      <c r="D139" s="201"/>
      <c r="E139" s="201"/>
    </row>
    <row r="140" spans="1:5" s="202" customFormat="1" ht="16.5" customHeight="1">
      <c r="A140" s="199"/>
      <c r="B140" s="199"/>
      <c r="C140" s="200"/>
      <c r="D140" s="201"/>
      <c r="E140" s="201"/>
    </row>
    <row r="141" spans="1:5" s="203" customFormat="1" ht="29.25" customHeight="1">
      <c r="A141" s="214" t="s">
        <v>383</v>
      </c>
      <c r="B141" s="214"/>
      <c r="C141" s="214"/>
      <c r="D141" s="214"/>
      <c r="E141" s="214"/>
    </row>
  </sheetData>
  <sheetProtection/>
  <mergeCells count="15">
    <mergeCell ref="A1:G1"/>
    <mergeCell ref="F11:F12"/>
    <mergeCell ref="G11:G12"/>
    <mergeCell ref="A3:G3"/>
    <mergeCell ref="A4:G4"/>
    <mergeCell ref="A6:G6"/>
    <mergeCell ref="A7:G7"/>
    <mergeCell ref="A8:G8"/>
    <mergeCell ref="A10:E10"/>
    <mergeCell ref="A141:E141"/>
    <mergeCell ref="E11:E12"/>
    <mergeCell ref="A11:A12"/>
    <mergeCell ref="B11:B12"/>
    <mergeCell ref="C11:C12"/>
    <mergeCell ref="D11:D12"/>
  </mergeCells>
  <printOptions/>
  <pageMargins left="0.9448818897637796" right="0.3937007874015748" top="0.7480314960629921" bottom="0.4724409448818898" header="0.31496062992125984" footer="0.1968503937007874"/>
  <pageSetup horizontalDpi="600" verticalDpi="600" orientation="portrait" paperSize="9" scale="99" r:id="rId1"/>
  <headerFooter alignWithMargins="0">
    <oddFooter>&amp;C&amp;UBūvdarbu apjomi&amp;R&amp;P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onwer</cp:lastModifiedBy>
  <cp:lastPrinted>2014-02-28T07:21:13Z</cp:lastPrinted>
  <dcterms:created xsi:type="dcterms:W3CDTF">2012-05-22T12:04:26Z</dcterms:created>
  <dcterms:modified xsi:type="dcterms:W3CDTF">2014-04-24T12:49:38Z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